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Region2\TAB 5 - REPT &amp; REPT-SC\REPT &amp; SC Fiduciary Reports\2026\"/>
    </mc:Choice>
  </mc:AlternateContent>
  <xr:revisionPtr revIDLastSave="0" documentId="8_{2ED257B4-E06B-4497-9794-A2BEA7A14140}" xr6:coauthVersionLast="47" xr6:coauthVersionMax="47" xr10:uidLastSave="{00000000-0000-0000-0000-000000000000}"/>
  <bookViews>
    <workbookView xWindow="-108" yWindow="-108" windowWidth="23256" windowHeight="12456" firstSheet="11" activeTab="11" xr2:uid="{00000000-000D-0000-FFFF-FFFF00000000}"/>
  </bookViews>
  <sheets>
    <sheet name="2010 ACREA" sheetId="1" state="hidden" r:id="rId1"/>
    <sheet name="2010 ALCRB" sheetId="2" state="hidden" r:id="rId2"/>
    <sheet name="2011 ALCRA" sheetId="3" state="hidden" r:id="rId3"/>
    <sheet name="2012 ELCRA (HazMat)" sheetId="8" state="hidden" r:id="rId4"/>
    <sheet name="2012 ALCRA" sheetId="4" state="hidden" r:id="rId5"/>
    <sheet name="2019 ALCRA" sheetId="18" r:id="rId6"/>
    <sheet name="2020 ALCRA" sheetId="21" r:id="rId7"/>
    <sheet name="2021 ALCRA" sheetId="22" r:id="rId8"/>
    <sheet name="2021 ELCRA" sheetId="24" r:id="rId9"/>
    <sheet name="2023 ELCRA" sheetId="28" r:id="rId10"/>
    <sheet name="2022 ALCRA" sheetId="27" r:id="rId11"/>
    <sheet name="2023 ALCRA" sheetId="43" r:id="rId12"/>
    <sheet name="PO Sheet" sheetId="31" r:id="rId13"/>
    <sheet name="POSafeware" sheetId="38" r:id="rId14"/>
    <sheet name="POHiggins Salamander Level 3" sheetId="40" r:id="rId15"/>
    <sheet name="Bomb Squad Tools" sheetId="41" r:id="rId16"/>
    <sheet name="First Choice" sheetId="42" r:id="rId17"/>
    <sheet name="DeVivo Burn Trailer" sheetId="50" r:id="rId18"/>
    <sheet name="iCorp10-8-2025" sheetId="51" r:id="rId19"/>
    <sheet name="Industrial Strength" sheetId="49" r:id="rId20"/>
    <sheet name="Serviam" sheetId="48" r:id="rId21"/>
    <sheet name="Hartzell Machine" sheetId="46" r:id="rId22"/>
    <sheet name="NTOA" sheetId="37" r:id="rId23"/>
    <sheet name="KFT Fire Trainer" sheetId="32" r:id="rId24"/>
    <sheet name="Vendor Verification" sheetId="34" r:id="rId25"/>
    <sheet name="Contracts&amp;MaintenanceItems" sheetId="6" r:id="rId26"/>
    <sheet name="Helmet Allocation Worksheet" sheetId="35" r:id="rId27"/>
    <sheet name="Reimb + Cash Advance" sheetId="36" r:id="rId28"/>
  </sheets>
  <definedNames>
    <definedName name="_xlnm.Print_Area" localSheetId="0">'2010 ACREA'!$A$1:$S$118</definedName>
    <definedName name="_xlnm.Print_Area" localSheetId="1">'2010 ALCRB'!$A$1:$S$36</definedName>
    <definedName name="_xlnm.Print_Area" localSheetId="2">'2011 ALCRA'!$A$1:$S$51</definedName>
    <definedName name="_xlnm.Print_Area" localSheetId="4">'2012 ALCRA'!$A$1:$S$39</definedName>
    <definedName name="_xlnm.Print_Area" localSheetId="3">'2012 ELCRA (HazMat)'!$A$1:$S$12</definedName>
    <definedName name="_xlnm.Print_Area" localSheetId="6">'2020 ALCRA'!$A$1:$T$84</definedName>
    <definedName name="_xlnm.Print_Area" localSheetId="8">'2021 ELCRA'!$A$1:$S$45</definedName>
    <definedName name="_xlnm.Print_Area" localSheetId="10">'2022 ALCRA'!$A$1:$S$95</definedName>
    <definedName name="_xlnm.Print_Area" localSheetId="9">'2023 ELCRA'!$A$1:$S$42</definedName>
    <definedName name="_xlnm.Print_Area" localSheetId="15">'Bomb Squad Tools'!$A$1:$J$45</definedName>
    <definedName name="_xlnm.Print_Area" localSheetId="17">'DeVivo Burn Trailer'!$A$1:$J$45</definedName>
    <definedName name="_xlnm.Print_Area" localSheetId="16">'First Choice'!$A$1:$J$45</definedName>
    <definedName name="_xlnm.Print_Area" localSheetId="21">'Hartzell Machine'!$A$1:$J$45</definedName>
    <definedName name="_xlnm.Print_Area" localSheetId="18">'iCorp10-8-2025'!$A$1:$J$45</definedName>
    <definedName name="_xlnm.Print_Area" localSheetId="19">'Industrial Strength'!$A$1:$J$45</definedName>
    <definedName name="_xlnm.Print_Area" localSheetId="23">'KFT Fire Trainer'!$A$1:$J$45</definedName>
    <definedName name="_xlnm.Print_Area" localSheetId="13">POSafeware!$A$1:$J$45</definedName>
    <definedName name="_xlnm.Print_Area" localSheetId="20">Serviam!$A$1:$J$45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2" i="43" l="1" a="1"/>
  <c r="G32" i="43"/>
  <c r="G81" i="43"/>
  <c r="G82" i="43"/>
  <c r="AJ32" i="43"/>
  <c r="G68" i="43"/>
  <c r="J24" i="41"/>
  <c r="J28" i="51"/>
  <c r="J27" i="51"/>
  <c r="J26" i="51"/>
  <c r="J25" i="51"/>
  <c r="J24" i="51"/>
  <c r="J23" i="51"/>
  <c r="J22" i="51"/>
  <c r="J21" i="51"/>
  <c r="J20" i="51"/>
  <c r="J19" i="51"/>
  <c r="J18" i="51"/>
  <c r="J17" i="51"/>
  <c r="J45" i="51" s="1"/>
  <c r="G8" i="28"/>
  <c r="J44" i="50"/>
  <c r="J43" i="50"/>
  <c r="J42" i="50"/>
  <c r="J41" i="50"/>
  <c r="J40" i="50"/>
  <c r="J39" i="50"/>
  <c r="J38" i="50"/>
  <c r="J37" i="50"/>
  <c r="J36" i="50"/>
  <c r="J35" i="50"/>
  <c r="J34" i="50"/>
  <c r="J33" i="50"/>
  <c r="J32" i="50"/>
  <c r="J31" i="50"/>
  <c r="J30" i="50"/>
  <c r="J29" i="50"/>
  <c r="J28" i="50"/>
  <c r="J27" i="50"/>
  <c r="J26" i="50"/>
  <c r="J25" i="50"/>
  <c r="J24" i="50"/>
  <c r="J23" i="50"/>
  <c r="J22" i="50"/>
  <c r="J21" i="50"/>
  <c r="J20" i="50"/>
  <c r="J19" i="50"/>
  <c r="J18" i="50"/>
  <c r="J17" i="50"/>
  <c r="J45" i="50" s="1"/>
  <c r="G71" i="43"/>
  <c r="G67" i="43"/>
  <c r="G48" i="43" a="1"/>
  <c r="G48" i="43"/>
  <c r="F48" i="43"/>
  <c r="D48" i="43"/>
  <c r="G72" i="43" a="1"/>
  <c r="G72" i="43"/>
  <c r="F72" i="43"/>
  <c r="D72" i="43"/>
  <c r="G84" i="43"/>
  <c r="G83" i="43"/>
  <c r="G80" i="43"/>
  <c r="G79" i="43"/>
  <c r="G66" i="43"/>
  <c r="G65" i="43"/>
  <c r="G64" i="43"/>
  <c r="G63" i="43"/>
  <c r="F39" i="43"/>
  <c r="F32" i="43"/>
  <c r="F25" i="43"/>
  <c r="F21" i="43"/>
  <c r="G10" i="43"/>
  <c r="G11" i="43"/>
  <c r="G9" i="43"/>
  <c r="F8" i="43"/>
  <c r="F7" i="43"/>
  <c r="D61" i="27"/>
  <c r="G82" i="27"/>
  <c r="G33" i="27"/>
  <c r="D28" i="27"/>
  <c r="G28" i="27" a="1"/>
  <c r="G28" i="27"/>
  <c r="J44" i="49"/>
  <c r="J43" i="49"/>
  <c r="J42" i="49"/>
  <c r="J41" i="49"/>
  <c r="J40" i="49"/>
  <c r="J39" i="49"/>
  <c r="J38" i="49"/>
  <c r="J37" i="49"/>
  <c r="J36" i="49"/>
  <c r="J35" i="49"/>
  <c r="J34" i="49"/>
  <c r="J33" i="49"/>
  <c r="J32" i="49"/>
  <c r="J31" i="49"/>
  <c r="J30" i="49"/>
  <c r="J29" i="49"/>
  <c r="J28" i="49"/>
  <c r="J27" i="49"/>
  <c r="J26" i="49"/>
  <c r="J25" i="49"/>
  <c r="J24" i="49"/>
  <c r="J23" i="49"/>
  <c r="J22" i="49"/>
  <c r="J21" i="49"/>
  <c r="J20" i="49"/>
  <c r="J19" i="49"/>
  <c r="J18" i="49"/>
  <c r="J17" i="49"/>
  <c r="J45" i="49" s="1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J31" i="48"/>
  <c r="J30" i="48"/>
  <c r="J29" i="48"/>
  <c r="J28" i="48"/>
  <c r="J27" i="48"/>
  <c r="J26" i="48"/>
  <c r="J25" i="48"/>
  <c r="J24" i="48"/>
  <c r="J23" i="48"/>
  <c r="J22" i="48"/>
  <c r="J21" i="48"/>
  <c r="J20" i="48"/>
  <c r="J19" i="48"/>
  <c r="J18" i="48"/>
  <c r="J17" i="48"/>
  <c r="J45" i="48" l="1"/>
  <c r="J25" i="41"/>
  <c r="B7" i="43"/>
  <c r="E48" i="43"/>
  <c r="G61" i="43"/>
  <c r="G62" i="43"/>
  <c r="G60" i="43"/>
  <c r="G59" i="43"/>
  <c r="G46" i="43"/>
  <c r="B7" i="27"/>
  <c r="G59" i="27"/>
  <c r="G34" i="27"/>
  <c r="D47" i="27"/>
  <c r="D8" i="27"/>
  <c r="G8" i="27" a="1"/>
  <c r="G8" i="27"/>
  <c r="G15" i="27"/>
  <c r="G14" i="27"/>
  <c r="J24" i="46"/>
  <c r="J25" i="46"/>
  <c r="J26" i="46"/>
  <c r="J27" i="46"/>
  <c r="G54" i="43"/>
  <c r="G33" i="28" l="1"/>
  <c r="B85" i="43"/>
  <c r="F6" i="28"/>
  <c r="G6" i="28" s="1"/>
  <c r="G79" i="27"/>
  <c r="G80" i="27"/>
  <c r="J44" i="46"/>
  <c r="J43" i="46"/>
  <c r="J42" i="46"/>
  <c r="J41" i="46"/>
  <c r="J40" i="46"/>
  <c r="J39" i="46"/>
  <c r="J38" i="46"/>
  <c r="J37" i="46"/>
  <c r="J36" i="46"/>
  <c r="J35" i="46"/>
  <c r="J34" i="46"/>
  <c r="J33" i="46"/>
  <c r="J32" i="46"/>
  <c r="J31" i="46"/>
  <c r="J30" i="46"/>
  <c r="J29" i="46"/>
  <c r="J28" i="46"/>
  <c r="J23" i="46"/>
  <c r="J22" i="46"/>
  <c r="J21" i="46"/>
  <c r="J20" i="46"/>
  <c r="J19" i="46"/>
  <c r="J18" i="46"/>
  <c r="J17" i="46"/>
  <c r="J45" i="46" s="1"/>
  <c r="G81" i="27"/>
  <c r="G32" i="27"/>
  <c r="G78" i="27"/>
  <c r="G50" i="43"/>
  <c r="C85" i="43"/>
  <c r="G78" i="43"/>
  <c r="G77" i="43"/>
  <c r="G76" i="43"/>
  <c r="G75" i="43"/>
  <c r="G74" i="43"/>
  <c r="S72" i="43"/>
  <c r="F3" i="43"/>
  <c r="G58" i="43"/>
  <c r="G57" i="43"/>
  <c r="G56" i="43"/>
  <c r="G55" i="43"/>
  <c r="G53" i="43"/>
  <c r="G52" i="43"/>
  <c r="G51" i="43"/>
  <c r="G47" i="43"/>
  <c r="G45" i="43"/>
  <c r="G44" i="43"/>
  <c r="G43" i="43"/>
  <c r="G42" i="43"/>
  <c r="G41" i="43"/>
  <c r="G39" i="43" a="1"/>
  <c r="G39" i="43" s="1"/>
  <c r="D39" i="43"/>
  <c r="E39" i="43" s="1"/>
  <c r="G38" i="43"/>
  <c r="G37" i="43"/>
  <c r="G36" i="43"/>
  <c r="G35" i="43"/>
  <c r="G34" i="43"/>
  <c r="G33" i="43"/>
  <c r="D32" i="43"/>
  <c r="E32" i="43" s="1"/>
  <c r="G29" i="43"/>
  <c r="G28" i="43"/>
  <c r="G26" i="43"/>
  <c r="G25" i="43" a="1"/>
  <c r="G25" i="43" s="1"/>
  <c r="D25" i="43"/>
  <c r="E25" i="43" s="1"/>
  <c r="G24" i="43"/>
  <c r="G23" i="43"/>
  <c r="G21" i="43" a="1"/>
  <c r="G21" i="43" s="1"/>
  <c r="D21" i="43"/>
  <c r="E21" i="43" s="1"/>
  <c r="G20" i="43"/>
  <c r="G19" i="43"/>
  <c r="G18" i="43" a="1"/>
  <c r="G18" i="43" s="1"/>
  <c r="D18" i="43"/>
  <c r="E18" i="43" s="1"/>
  <c r="G17" i="43"/>
  <c r="G16" i="43"/>
  <c r="G15" i="43" a="1"/>
  <c r="G15" i="43" s="1"/>
  <c r="D15" i="43"/>
  <c r="E15" i="43" s="1"/>
  <c r="G13" i="43" a="1"/>
  <c r="G13" i="43" s="1"/>
  <c r="D13" i="43"/>
  <c r="E13" i="43" s="1"/>
  <c r="G12" i="43"/>
  <c r="G8" i="43" a="1"/>
  <c r="G8" i="43" s="1"/>
  <c r="D8" i="43"/>
  <c r="E8" i="43" s="1"/>
  <c r="S3" i="43"/>
  <c r="J44" i="42"/>
  <c r="J43" i="42"/>
  <c r="J42" i="42"/>
  <c r="J41" i="42"/>
  <c r="J40" i="42"/>
  <c r="J39" i="42"/>
  <c r="J38" i="42"/>
  <c r="J37" i="42"/>
  <c r="J36" i="42"/>
  <c r="J35" i="42"/>
  <c r="J34" i="42"/>
  <c r="J33" i="42"/>
  <c r="J32" i="42"/>
  <c r="J31" i="42"/>
  <c r="J30" i="42"/>
  <c r="J29" i="42"/>
  <c r="J28" i="42"/>
  <c r="J27" i="42"/>
  <c r="J26" i="42"/>
  <c r="J25" i="42"/>
  <c r="J24" i="42"/>
  <c r="J23" i="42"/>
  <c r="J22" i="42"/>
  <c r="J21" i="42"/>
  <c r="J20" i="42"/>
  <c r="J19" i="42"/>
  <c r="J18" i="42"/>
  <c r="J17" i="42"/>
  <c r="J45" i="42" s="1"/>
  <c r="J44" i="41"/>
  <c r="J43" i="41"/>
  <c r="J42" i="41"/>
  <c r="J41" i="41"/>
  <c r="J40" i="41"/>
  <c r="J39" i="41"/>
  <c r="J38" i="41"/>
  <c r="J37" i="41"/>
  <c r="J36" i="41"/>
  <c r="J35" i="41"/>
  <c r="J34" i="41"/>
  <c r="J33" i="41"/>
  <c r="J32" i="41"/>
  <c r="J31" i="41"/>
  <c r="J30" i="41"/>
  <c r="J29" i="41"/>
  <c r="J28" i="41"/>
  <c r="J27" i="41"/>
  <c r="J26" i="41"/>
  <c r="J23" i="41"/>
  <c r="J22" i="41"/>
  <c r="J21" i="41"/>
  <c r="J20" i="41"/>
  <c r="J19" i="41"/>
  <c r="J18" i="41"/>
  <c r="J17" i="41"/>
  <c r="J45" i="41" s="1"/>
  <c r="J44" i="40"/>
  <c r="J43" i="40"/>
  <c r="J42" i="40"/>
  <c r="J41" i="40"/>
  <c r="J40" i="40"/>
  <c r="J39" i="40"/>
  <c r="J38" i="40"/>
  <c r="J37" i="40"/>
  <c r="J36" i="40"/>
  <c r="J35" i="40"/>
  <c r="J34" i="40"/>
  <c r="J33" i="40"/>
  <c r="J32" i="40"/>
  <c r="J31" i="40"/>
  <c r="J30" i="40"/>
  <c r="J29" i="40"/>
  <c r="J28" i="40"/>
  <c r="J27" i="40"/>
  <c r="J26" i="40"/>
  <c r="J25" i="40"/>
  <c r="J24" i="40"/>
  <c r="J23" i="40"/>
  <c r="J22" i="40"/>
  <c r="J21" i="40"/>
  <c r="J20" i="40"/>
  <c r="J19" i="40"/>
  <c r="J18" i="40"/>
  <c r="J17" i="40"/>
  <c r="J45" i="40" s="1"/>
  <c r="G13" i="27"/>
  <c r="G22" i="28"/>
  <c r="G21" i="28"/>
  <c r="G20" i="28"/>
  <c r="G19" i="28"/>
  <c r="G18" i="28"/>
  <c r="G17" i="28"/>
  <c r="G16" i="28"/>
  <c r="G15" i="28"/>
  <c r="G14" i="28"/>
  <c r="G10" i="28"/>
  <c r="G13" i="28"/>
  <c r="G12" i="28"/>
  <c r="G11" i="28"/>
  <c r="J26" i="32"/>
  <c r="G20" i="22"/>
  <c r="G77" i="27"/>
  <c r="G76" i="27"/>
  <c r="G12" i="27"/>
  <c r="G11" i="27"/>
  <c r="G10" i="27"/>
  <c r="G75" i="27"/>
  <c r="G74" i="27"/>
  <c r="J44" i="38"/>
  <c r="J43" i="38"/>
  <c r="J42" i="38"/>
  <c r="J41" i="38"/>
  <c r="J40" i="38"/>
  <c r="J39" i="38"/>
  <c r="J38" i="38"/>
  <c r="J37" i="38"/>
  <c r="J36" i="38"/>
  <c r="J35" i="38"/>
  <c r="J34" i="38"/>
  <c r="J33" i="38"/>
  <c r="J32" i="38"/>
  <c r="J31" i="38"/>
  <c r="J30" i="38"/>
  <c r="J29" i="38"/>
  <c r="J28" i="38"/>
  <c r="J27" i="38"/>
  <c r="J26" i="38"/>
  <c r="J25" i="38"/>
  <c r="J24" i="38"/>
  <c r="J23" i="38"/>
  <c r="J22" i="38"/>
  <c r="J21" i="38"/>
  <c r="J20" i="38"/>
  <c r="J19" i="38"/>
  <c r="J18" i="38"/>
  <c r="J17" i="38"/>
  <c r="J44" i="37"/>
  <c r="J43" i="37"/>
  <c r="J42" i="37"/>
  <c r="J41" i="37"/>
  <c r="J40" i="37"/>
  <c r="J39" i="37"/>
  <c r="J38" i="37"/>
  <c r="J37" i="37"/>
  <c r="J36" i="37"/>
  <c r="J35" i="37"/>
  <c r="J34" i="37"/>
  <c r="J33" i="37"/>
  <c r="J32" i="37"/>
  <c r="J31" i="37"/>
  <c r="J30" i="37"/>
  <c r="J29" i="37"/>
  <c r="J28" i="37"/>
  <c r="J27" i="37"/>
  <c r="J26" i="37"/>
  <c r="J25" i="37"/>
  <c r="J24" i="37"/>
  <c r="J23" i="37"/>
  <c r="J22" i="37"/>
  <c r="J21" i="37"/>
  <c r="J20" i="37"/>
  <c r="J19" i="37"/>
  <c r="J18" i="37"/>
  <c r="J17" i="37"/>
  <c r="J45" i="37" s="1"/>
  <c r="G73" i="27"/>
  <c r="J25" i="32"/>
  <c r="D65" i="22"/>
  <c r="E65" i="22"/>
  <c r="J28" i="32"/>
  <c r="G72" i="27"/>
  <c r="F8" i="35"/>
  <c r="F11" i="35" s="1"/>
  <c r="G51" i="21"/>
  <c r="D10" i="35"/>
  <c r="J22" i="32"/>
  <c r="G71" i="27"/>
  <c r="G28" i="22"/>
  <c r="G43" i="21"/>
  <c r="F87" i="22"/>
  <c r="G29" i="28"/>
  <c r="G9" i="28"/>
  <c r="G7" i="28"/>
  <c r="G31" i="28"/>
  <c r="G30" i="28"/>
  <c r="G47" i="28" s="1"/>
  <c r="G41" i="21"/>
  <c r="G40" i="21"/>
  <c r="G26" i="21"/>
  <c r="G25" i="21"/>
  <c r="G42" i="21"/>
  <c r="G72" i="21"/>
  <c r="G71" i="21"/>
  <c r="G39" i="21"/>
  <c r="G38" i="21"/>
  <c r="G37" i="21"/>
  <c r="F6" i="24"/>
  <c r="G61" i="21" a="1"/>
  <c r="G61" i="21" s="1"/>
  <c r="J44" i="32"/>
  <c r="J43" i="32"/>
  <c r="J24" i="32"/>
  <c r="J23" i="32"/>
  <c r="J42" i="32"/>
  <c r="J41" i="32"/>
  <c r="J40" i="32"/>
  <c r="J39" i="32"/>
  <c r="J38" i="32"/>
  <c r="J37" i="32"/>
  <c r="J36" i="32"/>
  <c r="J35" i="32"/>
  <c r="J34" i="32"/>
  <c r="J33" i="32"/>
  <c r="J32" i="32"/>
  <c r="J31" i="32"/>
  <c r="J30" i="32"/>
  <c r="J29" i="32"/>
  <c r="J27" i="32"/>
  <c r="G27" i="21" a="1"/>
  <c r="G27" i="21" s="1"/>
  <c r="D27" i="21"/>
  <c r="D11" i="21"/>
  <c r="G21" i="24"/>
  <c r="G83" i="27" a="1"/>
  <c r="G83" i="27" s="1"/>
  <c r="G62" i="22"/>
  <c r="J45" i="38" l="1"/>
  <c r="E7" i="43"/>
  <c r="G7" i="43"/>
  <c r="G3" i="43" s="1"/>
  <c r="D7" i="43"/>
  <c r="D3" i="43" s="1"/>
  <c r="E3" i="43" s="1"/>
  <c r="D85" i="43"/>
  <c r="E72" i="43"/>
  <c r="J21" i="32"/>
  <c r="J20" i="32"/>
  <c r="J19" i="32"/>
  <c r="J18" i="32"/>
  <c r="J17" i="32"/>
  <c r="J45" i="32" s="1"/>
  <c r="E85" i="43" l="1"/>
  <c r="T75" i="21"/>
  <c r="D83" i="27" l="1"/>
  <c r="E11" i="21"/>
  <c r="G30" i="22" l="1" a="1"/>
  <c r="G30" i="22" s="1"/>
  <c r="G18" i="22" a="1"/>
  <c r="G18" i="22" s="1"/>
  <c r="G15" i="22" a="1"/>
  <c r="G15" i="22" s="1"/>
  <c r="G12" i="22" a="1"/>
  <c r="G12" i="22" s="1"/>
  <c r="G8" i="22" a="1"/>
  <c r="G8" i="22" s="1"/>
  <c r="G54" i="27"/>
  <c r="G53" i="27"/>
  <c r="G52" i="27"/>
  <c r="G51" i="27"/>
  <c r="G57" i="27"/>
  <c r="G56" i="27"/>
  <c r="G55" i="27"/>
  <c r="G74" i="21" a="1"/>
  <c r="G74" i="21" s="1"/>
  <c r="G44" i="21" a="1"/>
  <c r="G44" i="21" s="1"/>
  <c r="G21" i="21" a="1"/>
  <c r="G21" i="21" s="1"/>
  <c r="G17" i="21" a="1"/>
  <c r="G17" i="21" s="1"/>
  <c r="G14" i="21" a="1"/>
  <c r="G14" i="21" s="1"/>
  <c r="G8" i="21" a="1"/>
  <c r="G8" i="21" s="1"/>
  <c r="G11" i="21" a="1"/>
  <c r="G11" i="21" s="1"/>
  <c r="G61" i="27" a="1"/>
  <c r="G61" i="27" s="1"/>
  <c r="G47" i="27" a="1"/>
  <c r="G47" i="27" s="1"/>
  <c r="G40" i="27" a="1"/>
  <c r="G40" i="27" s="1"/>
  <c r="G35" i="27" a="1"/>
  <c r="G35" i="27" s="1"/>
  <c r="G25" i="27" a="1"/>
  <c r="G25" i="27" s="1"/>
  <c r="G19" i="27" a="1"/>
  <c r="G19" i="27" s="1"/>
  <c r="G22" i="27" a="1"/>
  <c r="G22" i="27" s="1"/>
  <c r="G16" i="27" a="1"/>
  <c r="G16" i="27" s="1"/>
  <c r="G52" i="22" a="1"/>
  <c r="G52" i="22" s="1"/>
  <c r="G37" i="22" a="1"/>
  <c r="G37" i="22" s="1"/>
  <c r="G45" i="22"/>
  <c r="G44" i="22"/>
  <c r="G43" i="22"/>
  <c r="G42" i="22"/>
  <c r="G41" i="22"/>
  <c r="G40" i="22"/>
  <c r="G39" i="22"/>
  <c r="G22" i="22" a="1"/>
  <c r="G22" i="22" s="1"/>
  <c r="G60" i="21"/>
  <c r="G23" i="22"/>
  <c r="G59" i="21"/>
  <c r="G29" i="22"/>
  <c r="D30" i="18" l="1"/>
  <c r="F28" i="28"/>
  <c r="D28" i="28"/>
  <c r="G28" i="28" s="1"/>
  <c r="D6" i="28"/>
  <c r="E6" i="28" s="1"/>
  <c r="F4" i="28"/>
  <c r="D44" i="21"/>
  <c r="E44" i="21" s="1"/>
  <c r="G58" i="21"/>
  <c r="D22" i="22"/>
  <c r="E22" i="22" s="1"/>
  <c r="G35" i="21"/>
  <c r="G56" i="21"/>
  <c r="G57" i="21"/>
  <c r="G55" i="21"/>
  <c r="G54" i="21"/>
  <c r="G53" i="21"/>
  <c r="G52" i="21"/>
  <c r="G34" i="21"/>
  <c r="G33" i="21"/>
  <c r="G47" i="22"/>
  <c r="G17" i="27"/>
  <c r="G27" i="22"/>
  <c r="E4" i="28" l="1"/>
  <c r="F3" i="28"/>
  <c r="G3" i="28" s="1"/>
  <c r="E28" i="28"/>
  <c r="E3" i="28" s="1"/>
  <c r="G26" i="22"/>
  <c r="G50" i="18"/>
  <c r="G29" i="18" l="1"/>
  <c r="G20" i="18"/>
  <c r="G16" i="18" l="1"/>
  <c r="G15" i="18"/>
  <c r="G14" i="18"/>
  <c r="G28" i="18"/>
  <c r="G25" i="18"/>
  <c r="G18" i="18"/>
  <c r="G19" i="18"/>
  <c r="G46" i="22"/>
  <c r="G27" i="18"/>
  <c r="D17" i="21" l="1"/>
  <c r="E17" i="21" s="1"/>
  <c r="G12" i="24"/>
  <c r="G11" i="24"/>
  <c r="G9" i="24"/>
  <c r="D31" i="24"/>
  <c r="G7" i="24"/>
  <c r="G38" i="18"/>
  <c r="G37" i="18"/>
  <c r="G29" i="27" l="1"/>
  <c r="G69" i="27"/>
  <c r="G9" i="27"/>
  <c r="D22" i="27"/>
  <c r="E22" i="27" s="1"/>
  <c r="G23" i="27"/>
  <c r="G18" i="27"/>
  <c r="D16" i="27"/>
  <c r="E16" i="27" l="1"/>
  <c r="D6" i="24" l="1"/>
  <c r="G89" i="27"/>
  <c r="G88" i="27"/>
  <c r="G87" i="27"/>
  <c r="G86" i="27"/>
  <c r="G85" i="27"/>
  <c r="R83" i="27"/>
  <c r="F83" i="27"/>
  <c r="G70" i="27"/>
  <c r="G68" i="27"/>
  <c r="G67" i="27"/>
  <c r="G66" i="27"/>
  <c r="G65" i="27"/>
  <c r="G64" i="27"/>
  <c r="G63" i="27"/>
  <c r="G62" i="27"/>
  <c r="G60" i="27"/>
  <c r="G58" i="27"/>
  <c r="G50" i="27"/>
  <c r="G49" i="27"/>
  <c r="G48" i="27"/>
  <c r="E47" i="27"/>
  <c r="G46" i="27"/>
  <c r="G45" i="27"/>
  <c r="G44" i="27"/>
  <c r="G43" i="27"/>
  <c r="G42" i="27"/>
  <c r="G41" i="27"/>
  <c r="D40" i="27"/>
  <c r="G38" i="27"/>
  <c r="G37" i="27"/>
  <c r="G36" i="27"/>
  <c r="D35" i="27"/>
  <c r="E35" i="27" s="1"/>
  <c r="G31" i="27"/>
  <c r="G30" i="27"/>
  <c r="E28" i="27"/>
  <c r="G27" i="27"/>
  <c r="G26" i="27"/>
  <c r="D25" i="27"/>
  <c r="G21" i="27"/>
  <c r="G20" i="27"/>
  <c r="D19" i="27"/>
  <c r="F7" i="27"/>
  <c r="R4" i="27"/>
  <c r="G45" i="24"/>
  <c r="G44" i="24"/>
  <c r="G43" i="24"/>
  <c r="G42" i="24"/>
  <c r="G41" i="24"/>
  <c r="G40" i="24"/>
  <c r="G39" i="24"/>
  <c r="G38" i="24"/>
  <c r="G37" i="24"/>
  <c r="G36" i="24"/>
  <c r="G35" i="24"/>
  <c r="G34" i="24"/>
  <c r="G33" i="24"/>
  <c r="F31" i="24"/>
  <c r="G31" i="24" s="1"/>
  <c r="E31" i="24"/>
  <c r="G30" i="24"/>
  <c r="G29" i="24"/>
  <c r="G28" i="24"/>
  <c r="G27" i="24"/>
  <c r="G26" i="24"/>
  <c r="G25" i="24"/>
  <c r="G24" i="24"/>
  <c r="G23" i="24"/>
  <c r="G22" i="24"/>
  <c r="G20" i="24"/>
  <c r="G19" i="24"/>
  <c r="G18" i="24"/>
  <c r="G17" i="24"/>
  <c r="G16" i="24"/>
  <c r="G15" i="24"/>
  <c r="G14" i="24"/>
  <c r="G13" i="24"/>
  <c r="G10" i="24"/>
  <c r="G8" i="24"/>
  <c r="G5" i="24"/>
  <c r="F4" i="24"/>
  <c r="F3" i="24" s="1"/>
  <c r="D4" i="24"/>
  <c r="E4" i="24" s="1"/>
  <c r="B3" i="24"/>
  <c r="G66" i="21"/>
  <c r="G13" i="18"/>
  <c r="G46" i="21"/>
  <c r="G64" i="21"/>
  <c r="G63" i="21"/>
  <c r="G6" i="24" l="1"/>
  <c r="D3" i="24"/>
  <c r="G3" i="24" s="1"/>
  <c r="E61" i="27"/>
  <c r="D7" i="27"/>
  <c r="E6" i="24"/>
  <c r="E3" i="24" s="1"/>
  <c r="E40" i="27"/>
  <c r="E19" i="27"/>
  <c r="G4" i="24"/>
  <c r="E83" i="27"/>
  <c r="G49" i="18"/>
  <c r="D17" i="18"/>
  <c r="E17" i="18" s="1"/>
  <c r="G17" i="18" s="1"/>
  <c r="B7" i="22"/>
  <c r="E7" i="27" l="1"/>
  <c r="D3" i="27"/>
  <c r="E3" i="27" s="1"/>
  <c r="G7" i="27"/>
  <c r="G39" i="18"/>
  <c r="G45" i="18"/>
  <c r="G24" i="22"/>
  <c r="D18" i="22"/>
  <c r="G70" i="22" l="1"/>
  <c r="G69" i="22"/>
  <c r="G68" i="22"/>
  <c r="G67" i="22"/>
  <c r="G66" i="22"/>
  <c r="D64" i="22"/>
  <c r="S64" i="22"/>
  <c r="F64" i="22"/>
  <c r="B64" i="22"/>
  <c r="G63" i="22"/>
  <c r="G61" i="22"/>
  <c r="G60" i="22"/>
  <c r="G59" i="22"/>
  <c r="G58" i="22"/>
  <c r="G57" i="22"/>
  <c r="G56" i="22"/>
  <c r="G55" i="22"/>
  <c r="G54" i="22"/>
  <c r="G53" i="22"/>
  <c r="D52" i="22"/>
  <c r="E52" i="22" s="1"/>
  <c r="G51" i="22"/>
  <c r="G50" i="22"/>
  <c r="G49" i="22"/>
  <c r="G48" i="22"/>
  <c r="D37" i="22"/>
  <c r="E37" i="22" s="1"/>
  <c r="G36" i="22"/>
  <c r="G35" i="22"/>
  <c r="G34" i="22"/>
  <c r="G33" i="22"/>
  <c r="G32" i="22"/>
  <c r="G31" i="22"/>
  <c r="D30" i="22"/>
  <c r="E30" i="22" s="1"/>
  <c r="G25" i="22"/>
  <c r="G21" i="22"/>
  <c r="G19" i="22"/>
  <c r="E18" i="22"/>
  <c r="G17" i="22"/>
  <c r="G16" i="22"/>
  <c r="D15" i="22"/>
  <c r="E15" i="22" s="1"/>
  <c r="G14" i="22"/>
  <c r="G13" i="22"/>
  <c r="D12" i="22"/>
  <c r="E12" i="22" s="1"/>
  <c r="G11" i="22"/>
  <c r="D8" i="22"/>
  <c r="F7" i="22"/>
  <c r="F4" i="22" s="1"/>
  <c r="F5" i="22"/>
  <c r="G5" i="22" s="1"/>
  <c r="S4" i="22"/>
  <c r="G24" i="21"/>
  <c r="B4" i="22" l="1"/>
  <c r="G64" i="22"/>
  <c r="E64" i="22"/>
  <c r="E71" i="22"/>
  <c r="D7" i="22"/>
  <c r="D21" i="21"/>
  <c r="E7" i="22" l="1"/>
  <c r="E4" i="22" s="1"/>
  <c r="D4" i="22"/>
  <c r="G7" i="22"/>
  <c r="G4" i="22" s="1"/>
  <c r="G32" i="18" l="1"/>
  <c r="G43" i="18"/>
  <c r="G20" i="21" l="1"/>
  <c r="G16" i="21"/>
  <c r="G13" i="21"/>
  <c r="G12" i="21"/>
  <c r="G15" i="21"/>
  <c r="G18" i="21"/>
  <c r="G19" i="21"/>
  <c r="G22" i="21"/>
  <c r="G23" i="21"/>
  <c r="G45" i="21"/>
  <c r="E21" i="21"/>
  <c r="D14" i="21"/>
  <c r="E14" i="21" s="1"/>
  <c r="D8" i="21"/>
  <c r="G79" i="21" l="1"/>
  <c r="G78" i="21"/>
  <c r="G77" i="21"/>
  <c r="G76" i="21"/>
  <c r="G75" i="21"/>
  <c r="D74" i="21"/>
  <c r="E74" i="21" s="1"/>
  <c r="S73" i="21"/>
  <c r="F73" i="21"/>
  <c r="B73" i="21"/>
  <c r="G70" i="21"/>
  <c r="G69" i="21"/>
  <c r="G68" i="21"/>
  <c r="G67" i="21"/>
  <c r="G62" i="21"/>
  <c r="D61" i="21"/>
  <c r="E61" i="21" s="1"/>
  <c r="G49" i="21"/>
  <c r="G50" i="21"/>
  <c r="G48" i="21"/>
  <c r="G47" i="21"/>
  <c r="G36" i="21"/>
  <c r="G32" i="21"/>
  <c r="G31" i="21"/>
  <c r="G30" i="21"/>
  <c r="G29" i="21"/>
  <c r="G28" i="21"/>
  <c r="E27" i="21"/>
  <c r="G10" i="21"/>
  <c r="G9" i="21"/>
  <c r="E8" i="21"/>
  <c r="B7" i="21"/>
  <c r="F5" i="21"/>
  <c r="G5" i="21" s="1"/>
  <c r="S4" i="21"/>
  <c r="D73" i="21" l="1"/>
  <c r="G73" i="21" s="1"/>
  <c r="B4" i="21"/>
  <c r="D7" i="21" l="1"/>
  <c r="E7" i="21" s="1"/>
  <c r="E4" i="21" s="1"/>
  <c r="E73" i="21"/>
  <c r="E80" i="21" s="1"/>
  <c r="D4" i="21"/>
  <c r="G59" i="18"/>
  <c r="G58" i="18"/>
  <c r="G44" i="18"/>
  <c r="G36" i="18"/>
  <c r="G35" i="18"/>
  <c r="G34" i="18"/>
  <c r="G31" i="18"/>
  <c r="G26" i="18"/>
  <c r="G22" i="18"/>
  <c r="G11" i="18"/>
  <c r="D57" i="18"/>
  <c r="D56" i="18" s="1"/>
  <c r="R56" i="18"/>
  <c r="F56" i="18"/>
  <c r="B56" i="18"/>
  <c r="B7" i="18" s="1"/>
  <c r="B4" i="18" s="1"/>
  <c r="D41" i="18"/>
  <c r="E30" i="18"/>
  <c r="G30" i="18" s="1"/>
  <c r="D24" i="18"/>
  <c r="E24" i="18" s="1"/>
  <c r="G24" i="18" s="1"/>
  <c r="D21" i="18"/>
  <c r="E21" i="18" s="1"/>
  <c r="G21" i="18" s="1"/>
  <c r="G9" i="18"/>
  <c r="D8" i="18"/>
  <c r="E8" i="18" s="1"/>
  <c r="G8" i="18" s="1"/>
  <c r="F7" i="18"/>
  <c r="F4" i="18" s="1"/>
  <c r="F5" i="18"/>
  <c r="G5" i="18" s="1"/>
  <c r="R4" i="18"/>
  <c r="C5" i="4"/>
  <c r="D26" i="4"/>
  <c r="E26" i="4" s="1"/>
  <c r="F26" i="4"/>
  <c r="G26" i="4" s="1"/>
  <c r="D19" i="4"/>
  <c r="E19" i="4" s="1"/>
  <c r="F19" i="4"/>
  <c r="G19" i="4" s="1"/>
  <c r="D6" i="4"/>
  <c r="E6" i="4" s="1"/>
  <c r="D12" i="4"/>
  <c r="G12" i="4" s="1"/>
  <c r="D17" i="4"/>
  <c r="E17" i="4" s="1"/>
  <c r="F21" i="8"/>
  <c r="F6" i="8"/>
  <c r="G6" i="8" s="1"/>
  <c r="F34" i="4"/>
  <c r="F33" i="4" s="1"/>
  <c r="F17" i="4"/>
  <c r="F15" i="4"/>
  <c r="F12" i="4"/>
  <c r="F6" i="4"/>
  <c r="B5" i="4"/>
  <c r="B33" i="4"/>
  <c r="G34" i="4"/>
  <c r="G33" i="4" s="1"/>
  <c r="G6" i="4"/>
  <c r="R33" i="4"/>
  <c r="R5" i="4"/>
  <c r="D6" i="8"/>
  <c r="E6" i="8" s="1"/>
  <c r="D34" i="4"/>
  <c r="E34" i="4" s="1"/>
  <c r="E33" i="4" s="1"/>
  <c r="B3" i="8"/>
  <c r="D15" i="4"/>
  <c r="E15" i="4" s="1"/>
  <c r="D4" i="8"/>
  <c r="G17" i="4"/>
  <c r="G15" i="4"/>
  <c r="C33" i="4"/>
  <c r="F69" i="3"/>
  <c r="F40" i="2"/>
  <c r="F14" i="3"/>
  <c r="G14" i="3" s="1"/>
  <c r="F42" i="3"/>
  <c r="G42" i="3" s="1"/>
  <c r="F119" i="1"/>
  <c r="D42" i="3"/>
  <c r="E42" i="3" s="1"/>
  <c r="D14" i="3"/>
  <c r="E14" i="3" s="1"/>
  <c r="F34" i="3"/>
  <c r="G34" i="3" s="1"/>
  <c r="D19" i="3"/>
  <c r="E19" i="3" s="1"/>
  <c r="D29" i="3"/>
  <c r="E29" i="3" s="1"/>
  <c r="F29" i="3"/>
  <c r="G29" i="3" s="1"/>
  <c r="F87" i="1"/>
  <c r="G87" i="1" s="1"/>
  <c r="F10" i="2"/>
  <c r="G10" i="2" s="1"/>
  <c r="F31" i="2"/>
  <c r="F30" i="2" s="1"/>
  <c r="F24" i="2"/>
  <c r="G24" i="2" s="1"/>
  <c r="F17" i="2"/>
  <c r="G17" i="2" s="1"/>
  <c r="F7" i="2"/>
  <c r="G7" i="2" s="1"/>
  <c r="G5" i="1"/>
  <c r="F43" i="1"/>
  <c r="F48" i="1"/>
  <c r="G48" i="1" s="1"/>
  <c r="F63" i="1"/>
  <c r="G63" i="1" s="1"/>
  <c r="F66" i="1"/>
  <c r="F74" i="1"/>
  <c r="G74" i="1" s="1"/>
  <c r="F101" i="1"/>
  <c r="G101" i="1" s="1"/>
  <c r="F108" i="1"/>
  <c r="G108" i="1" s="1"/>
  <c r="F111" i="1"/>
  <c r="F4" i="1"/>
  <c r="G5" i="8"/>
  <c r="E5" i="8"/>
  <c r="E4" i="8" s="1"/>
  <c r="F4" i="8"/>
  <c r="B4" i="8"/>
  <c r="R33" i="3"/>
  <c r="R6" i="3"/>
  <c r="D34" i="3"/>
  <c r="E34" i="3" s="1"/>
  <c r="F19" i="3"/>
  <c r="G19" i="3" s="1"/>
  <c r="D24" i="2"/>
  <c r="E24" i="2" s="1"/>
  <c r="D7" i="2"/>
  <c r="E7" i="2" s="1"/>
  <c r="F22" i="2"/>
  <c r="G22" i="2" s="1"/>
  <c r="D108" i="1"/>
  <c r="E108" i="1" s="1"/>
  <c r="D111" i="1"/>
  <c r="E111" i="1" s="1"/>
  <c r="D101" i="1"/>
  <c r="E101" i="1" s="1"/>
  <c r="C6" i="2"/>
  <c r="B6" i="2"/>
  <c r="D63" i="1"/>
  <c r="D48" i="1"/>
  <c r="E48" i="1" s="1"/>
  <c r="D10" i="2"/>
  <c r="E10" i="2" s="1"/>
  <c r="D22" i="2"/>
  <c r="R6" i="2"/>
  <c r="D31" i="2"/>
  <c r="D30" i="2" s="1"/>
  <c r="D11" i="3"/>
  <c r="D7" i="3"/>
  <c r="E7" i="3" s="1"/>
  <c r="E4" i="3" s="1"/>
  <c r="D74" i="1"/>
  <c r="E74" i="1" s="1"/>
  <c r="R100" i="1"/>
  <c r="R39" i="1"/>
  <c r="R4" i="1"/>
  <c r="D87" i="1"/>
  <c r="E87" i="1" s="1"/>
  <c r="C42" i="3"/>
  <c r="G111" i="1"/>
  <c r="C100" i="1"/>
  <c r="B100" i="1"/>
  <c r="G86" i="1"/>
  <c r="E86" i="1"/>
  <c r="G85" i="1"/>
  <c r="E85" i="1"/>
  <c r="G66" i="1"/>
  <c r="D66" i="1"/>
  <c r="E66" i="1" s="1"/>
  <c r="G47" i="1"/>
  <c r="E47" i="1"/>
  <c r="G43" i="1"/>
  <c r="D43" i="1"/>
  <c r="E43" i="1" s="1"/>
  <c r="G40" i="1"/>
  <c r="D40" i="1"/>
  <c r="E40" i="1" s="1"/>
  <c r="C39" i="1"/>
  <c r="B39" i="1"/>
  <c r="G21" i="1"/>
  <c r="G18" i="1"/>
  <c r="E21" i="1"/>
  <c r="D21" i="1"/>
  <c r="D18" i="1"/>
  <c r="E18" i="1" s="1"/>
  <c r="D5" i="1"/>
  <c r="E5" i="1" s="1"/>
  <c r="C4" i="1"/>
  <c r="B4" i="1"/>
  <c r="G36" i="2"/>
  <c r="E36" i="2"/>
  <c r="E35" i="2" s="1"/>
  <c r="F35" i="2"/>
  <c r="B35" i="2"/>
  <c r="R30" i="2"/>
  <c r="B30" i="2"/>
  <c r="D17" i="2"/>
  <c r="E17" i="2" s="1"/>
  <c r="G16" i="2"/>
  <c r="E16" i="2"/>
  <c r="G5" i="2"/>
  <c r="R4" i="2"/>
  <c r="F4" i="2"/>
  <c r="E4" i="2"/>
  <c r="D4" i="2"/>
  <c r="C4" i="2"/>
  <c r="B4" i="2"/>
  <c r="B66" i="3"/>
  <c r="C34" i="3"/>
  <c r="C33" i="3"/>
  <c r="B33" i="3"/>
  <c r="C29" i="3"/>
  <c r="C19" i="3"/>
  <c r="F11" i="3"/>
  <c r="G11" i="3" s="1"/>
  <c r="E11" i="3"/>
  <c r="F7" i="3"/>
  <c r="C6" i="3"/>
  <c r="B6" i="3"/>
  <c r="F4" i="3"/>
  <c r="D4" i="3"/>
  <c r="C4" i="3"/>
  <c r="B4" i="3"/>
  <c r="E63" i="1"/>
  <c r="E41" i="18" l="1"/>
  <c r="G41" i="18" s="1"/>
  <c r="D7" i="18"/>
  <c r="D4" i="18" s="1"/>
  <c r="B4" i="4"/>
  <c r="C4" i="4"/>
  <c r="B3" i="1"/>
  <c r="F33" i="3"/>
  <c r="R4" i="4"/>
  <c r="F6" i="3"/>
  <c r="D33" i="4"/>
  <c r="D6" i="3"/>
  <c r="G7" i="3"/>
  <c r="G6" i="3" s="1"/>
  <c r="B3" i="2"/>
  <c r="E33" i="3"/>
  <c r="R3" i="2"/>
  <c r="R3" i="3"/>
  <c r="D3" i="8"/>
  <c r="G4" i="8"/>
  <c r="G3" i="8" s="1"/>
  <c r="D39" i="1"/>
  <c r="G35" i="2"/>
  <c r="F39" i="1"/>
  <c r="R3" i="1"/>
  <c r="D4" i="1"/>
  <c r="G4" i="3"/>
  <c r="C3" i="2"/>
  <c r="C3" i="1"/>
  <c r="F5" i="4"/>
  <c r="F4" i="4" s="1"/>
  <c r="G31" i="2"/>
  <c r="G100" i="1"/>
  <c r="G4" i="2"/>
  <c r="E12" i="4"/>
  <c r="E5" i="4" s="1"/>
  <c r="E4" i="4" s="1"/>
  <c r="G30" i="2"/>
  <c r="F3" i="8"/>
  <c r="E57" i="18"/>
  <c r="G6" i="2"/>
  <c r="D5" i="4"/>
  <c r="B3" i="3"/>
  <c r="B67" i="3" s="1"/>
  <c r="D100" i="1"/>
  <c r="C3" i="3"/>
  <c r="E3" i="8"/>
  <c r="E56" i="18"/>
  <c r="E6" i="2"/>
  <c r="E6" i="3"/>
  <c r="F6" i="2"/>
  <c r="F3" i="2" s="1"/>
  <c r="F100" i="1"/>
  <c r="D33" i="3"/>
  <c r="G4" i="1"/>
  <c r="E100" i="1"/>
  <c r="G7" i="18"/>
  <c r="G4" i="18" s="1"/>
  <c r="G39" i="1"/>
  <c r="G33" i="3"/>
  <c r="G5" i="4"/>
  <c r="G4" i="4" s="1"/>
  <c r="E4" i="1"/>
  <c r="E39" i="1"/>
  <c r="D6" i="2"/>
  <c r="D3" i="2" s="1"/>
  <c r="G56" i="18"/>
  <c r="E31" i="2"/>
  <c r="E30" i="2" s="1"/>
  <c r="F3" i="3" l="1"/>
  <c r="G3" i="3" s="1"/>
  <c r="D3" i="3"/>
  <c r="E3" i="3"/>
  <c r="G3" i="1"/>
  <c r="D4" i="4"/>
  <c r="E3" i="2"/>
  <c r="D3" i="1"/>
  <c r="F3" i="1"/>
  <c r="G3" i="2"/>
  <c r="E3" i="1"/>
  <c r="E7" i="18"/>
  <c r="E4" i="18" s="1"/>
  <c r="F7" i="21"/>
  <c r="F4" i="21" l="1"/>
  <c r="G7" i="21"/>
  <c r="G4" i="21" s="1"/>
  <c r="E8" i="2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Susie Beckman</author>
  </authors>
  <commentList>
    <comment ref="I15" authorId="0" shapeId="0" xr:uid="{24F59C3E-103E-4E1C-A5D1-7C3696F2FCD6}">
      <text>
        <r>
          <rPr>
            <sz val="11"/>
            <color theme="1"/>
            <rFont val="Calibri"/>
            <family val="2"/>
            <scheme val="minor"/>
          </rPr>
          <t xml:space="preserve">Susie Beckman: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<sst xmlns="http://schemas.openxmlformats.org/spreadsheetml/2006/main" count="3819" uniqueCount="2162">
  <si>
    <r>
      <rPr>
        <b/>
        <sz val="20"/>
        <color indexed="9"/>
        <rFont val="Calibri"/>
        <family val="2"/>
      </rPr>
      <t xml:space="preserve">2010 REPT Budget:  </t>
    </r>
    <r>
      <rPr>
        <b/>
        <sz val="22"/>
        <color theme="9" tint="0.39997558519241921"/>
        <rFont val="Calibri"/>
        <family val="2"/>
      </rPr>
      <t>CLOSED</t>
    </r>
  </si>
  <si>
    <t>REPT Approved Project by Category</t>
  </si>
  <si>
    <t>REPT Approved Budget (2/21/2014)</t>
  </si>
  <si>
    <t>Individual  Quotes</t>
  </si>
  <si>
    <t>Total Allocated</t>
  </si>
  <si>
    <t xml:space="preserve">Remainder </t>
  </si>
  <si>
    <t>Vendor Paid Amt</t>
  </si>
  <si>
    <t>Total Unspent Funds                (COG View)</t>
  </si>
  <si>
    <t xml:space="preserve">Quote From Vendor Received </t>
  </si>
  <si>
    <t>PO Issued</t>
  </si>
  <si>
    <t>Invoice Submitted to RiverCOG</t>
  </si>
  <si>
    <t>Date Vendor Paid</t>
  </si>
  <si>
    <t>Reimb Req Sbmtd</t>
  </si>
  <si>
    <t>Cash Adv Req</t>
  </si>
  <si>
    <t>Final Cash Advance Paperwork to DEMHS</t>
  </si>
  <si>
    <t>Date Money Received from State</t>
  </si>
  <si>
    <t xml:space="preserve">Receiving Report </t>
  </si>
  <si>
    <t>MOA Appendix A</t>
  </si>
  <si>
    <t>Fiduciary's Budget Revision Proposals</t>
  </si>
  <si>
    <t>Notes</t>
  </si>
  <si>
    <t xml:space="preserve">Total </t>
  </si>
  <si>
    <t>Planning</t>
  </si>
  <si>
    <t>ESF 4&amp;10: Ray Crowley: 2012</t>
  </si>
  <si>
    <t>Jan '12</t>
  </si>
  <si>
    <t>Feb '12</t>
  </si>
  <si>
    <t>Mar '12</t>
  </si>
  <si>
    <t>Apr '12</t>
  </si>
  <si>
    <t>May '12</t>
  </si>
  <si>
    <t>yes</t>
  </si>
  <si>
    <t>June '12</t>
  </si>
  <si>
    <t>July '12</t>
  </si>
  <si>
    <t>August '12</t>
  </si>
  <si>
    <t>September '12</t>
  </si>
  <si>
    <t>October '12</t>
  </si>
  <si>
    <t>November '12</t>
  </si>
  <si>
    <t>December '12</t>
  </si>
  <si>
    <t>ESF 2: Communications Assmt. (RCC)</t>
  </si>
  <si>
    <t xml:space="preserve">     Job Board RFQ 3/21/12</t>
  </si>
  <si>
    <t>n/a</t>
  </si>
  <si>
    <t xml:space="preserve">     Hartford Courrant RFQ 3/21/12</t>
  </si>
  <si>
    <t>ESF 2: Project Manager (Don Izzo)</t>
  </si>
  <si>
    <t>December 27,2012</t>
  </si>
  <si>
    <t>Equipment</t>
  </si>
  <si>
    <t>ESF 2: New Radios           (Don Izzo)</t>
  </si>
  <si>
    <t>North Haven - 3/6/2014</t>
  </si>
  <si>
    <t>ESF 3: Message Trailer</t>
  </si>
  <si>
    <t>East Coast Sign</t>
  </si>
  <si>
    <t>Millenium Products Inc.</t>
  </si>
  <si>
    <t>Millenium Products - Message Trailer</t>
  </si>
  <si>
    <t>N/A</t>
  </si>
  <si>
    <t>Durham - 3/27/2014</t>
  </si>
  <si>
    <t>ESF 5: Veoci Resource Management System, by Grey Wall</t>
  </si>
  <si>
    <t>ESF 5: 30 Town EOC/SAT</t>
  </si>
  <si>
    <t>Assessment of 18 Sites</t>
  </si>
  <si>
    <t>Cheshire (2) 11/5/2013</t>
  </si>
  <si>
    <t>Durham 1/2/2014</t>
  </si>
  <si>
    <t>Essex 1/3/2014</t>
  </si>
  <si>
    <t>Hughes Gen 4 Install 20 Towns</t>
  </si>
  <si>
    <t xml:space="preserve">   </t>
  </si>
  <si>
    <t>Shelton 1/8/2014</t>
  </si>
  <si>
    <t>5 Towns</t>
  </si>
  <si>
    <t>Westbrook 9/24/2013</t>
  </si>
  <si>
    <t>8 Town Service Fee</t>
  </si>
  <si>
    <t>Woodbridge 1/13/2014</t>
  </si>
  <si>
    <t xml:space="preserve">4 Installs and 7 Service Fees </t>
  </si>
  <si>
    <t>Haddam - 4/17/2014</t>
  </si>
  <si>
    <t>1 Install and 10 Service Fees</t>
  </si>
  <si>
    <t xml:space="preserve">Killingworth - </t>
  </si>
  <si>
    <t>11 Monthly Service Fees</t>
  </si>
  <si>
    <t>Madison -</t>
  </si>
  <si>
    <t>11 Service Fees, 3 Installs</t>
  </si>
  <si>
    <t>3/102014</t>
  </si>
  <si>
    <t>Orange - 4/7/2014</t>
  </si>
  <si>
    <t>14 Service Fees</t>
  </si>
  <si>
    <t>Chester - 4/16/2014</t>
  </si>
  <si>
    <t>Bethany</t>
  </si>
  <si>
    <t>14 Service Fees, April, May June</t>
  </si>
  <si>
    <t>15 Apple Airport Express for Sites</t>
  </si>
  <si>
    <t>ESF 4 Fire Boat Equipment</t>
  </si>
  <si>
    <t>Tri-State Maritime International Shore Connection Kits (2)</t>
  </si>
  <si>
    <t>$571.21 coming from 2010 ALCRB</t>
  </si>
  <si>
    <t>Regional HazMat Team (NHASH)</t>
  </si>
  <si>
    <t>Ratchet straps</t>
  </si>
  <si>
    <t>Tru-Defender NHASH detection meter maint</t>
  </si>
  <si>
    <t>Aristatek Technical Support</t>
  </si>
  <si>
    <t>SCRCOG Shipping Charge</t>
  </si>
  <si>
    <t>Power Pak Gas Monitor Kit</t>
  </si>
  <si>
    <t>All 5 In</t>
  </si>
  <si>
    <t>NHASH Decon Trailer Eqpt - North Haven</t>
  </si>
  <si>
    <t xml:space="preserve"> Bomb Squad</t>
  </si>
  <si>
    <t>Recon Robotics</t>
  </si>
  <si>
    <t>Allen Vanguard EOD 9 Suits</t>
  </si>
  <si>
    <t>Remote Firing System</t>
  </si>
  <si>
    <t>Guiding Eyes: Labrador for explosives detection</t>
  </si>
  <si>
    <t>Pet Sheild: Vet bil for Lab</t>
  </si>
  <si>
    <t>Utility Communications - Power Inverter</t>
  </si>
  <si>
    <t>Soli's Garage - Camera</t>
  </si>
  <si>
    <t>Concept - Carbon Fire Disruptor</t>
  </si>
  <si>
    <t>Warrior Kit - Binoculars</t>
  </si>
  <si>
    <t>Logos Imaging - Image Plate Holders</t>
  </si>
  <si>
    <t>ESF-13 CBRNE Tactical Response Vehicle (BearCat)</t>
  </si>
  <si>
    <t>ESF - 13 Recon Robotics Throwbot for BearCat</t>
  </si>
  <si>
    <t>IMT Equipment</t>
  </si>
  <si>
    <t>IMT Trailer Equip - TBNG Consulting</t>
  </si>
  <si>
    <t>Grainger - West Shore FD</t>
  </si>
  <si>
    <t>Staples - West Shore FD</t>
  </si>
  <si>
    <t>Granite City - West Shore FD</t>
  </si>
  <si>
    <t>TBNG - IMT Trailer Comp. Service</t>
  </si>
  <si>
    <t>IMT Trailer Lights A-Dec Comm.</t>
  </si>
  <si>
    <t>TBNG - IMT Dish and Eqmpt.</t>
  </si>
  <si>
    <t xml:space="preserve">TBNG - Laptop Batteries </t>
  </si>
  <si>
    <t>Reimbursement for Posters</t>
  </si>
  <si>
    <t xml:space="preserve">West Shore FD for Grainger Order - </t>
  </si>
  <si>
    <t xml:space="preserve">West Shore FD for Staples </t>
  </si>
  <si>
    <t>West Shore FD forTrailer Depot</t>
  </si>
  <si>
    <t>Training</t>
  </si>
  <si>
    <t>TEC Training/Exercise</t>
  </si>
  <si>
    <t xml:space="preserve">     Critical Incident Training, Session 1</t>
  </si>
  <si>
    <t xml:space="preserve">     Critical Incident Training, Session 2</t>
  </si>
  <si>
    <t>TEEX Training</t>
  </si>
  <si>
    <t xml:space="preserve">  </t>
  </si>
  <si>
    <t>Regions 1 &amp; 5 paid $59941.33 Each</t>
  </si>
  <si>
    <t>CQB - ESF 13 Shoot house 5 day course</t>
  </si>
  <si>
    <t>Bay Shore Marine - Harbor Response Critical Incident #1</t>
  </si>
  <si>
    <t>Bay Shore Marine - Harbor Response Critical Incident #2</t>
  </si>
  <si>
    <t>ESF 13 Training</t>
  </si>
  <si>
    <t>SCCoPA - Critical incident Training</t>
  </si>
  <si>
    <t>OpTAC Intl Tactical Seminar</t>
  </si>
  <si>
    <t>Regional HazMat Team Training (NHASH)</t>
  </si>
  <si>
    <t>South Division Training</t>
  </si>
  <si>
    <t>Reimbursed $375 on 4/30/2013</t>
  </si>
  <si>
    <t>East Division Training</t>
  </si>
  <si>
    <t>Reimbursements - Milford FD</t>
  </si>
  <si>
    <t>Reimbursement - Milford FD</t>
  </si>
  <si>
    <t>HAZMAT IQ - Federal Resources</t>
  </si>
  <si>
    <t>Bomb Squad Training - ORI</t>
  </si>
  <si>
    <t>Reimbursement North Haven</t>
  </si>
  <si>
    <t>2nd Quarter Outlay</t>
  </si>
  <si>
    <r>
      <t xml:space="preserve">2010 Supplemental REPT Budget:  </t>
    </r>
    <r>
      <rPr>
        <b/>
        <sz val="20"/>
        <color theme="5"/>
        <rFont val="Calibri"/>
        <family val="2"/>
        <scheme val="minor"/>
      </rPr>
      <t xml:space="preserve">CLOSED </t>
    </r>
  </si>
  <si>
    <t>REPT Approved Category/Project</t>
  </si>
  <si>
    <t>Approved Budget as of 2/24/2014</t>
  </si>
  <si>
    <t>Remainder</t>
  </si>
  <si>
    <t>Total Unspent Funds (COG View)</t>
  </si>
  <si>
    <t>Quote From Vendor Received</t>
  </si>
  <si>
    <t>Invoice Date</t>
  </si>
  <si>
    <t>Date Vedor Paid</t>
  </si>
  <si>
    <t>Receiving Report</t>
  </si>
  <si>
    <t>MOA Appendix A Signed</t>
  </si>
  <si>
    <t>ESF - 4 Fire Boat Equipment</t>
  </si>
  <si>
    <t>Tri- State Marine International Fire Connections for NH Boat (2)</t>
  </si>
  <si>
    <t>$ 482.79 coming from 2010 ACREA</t>
  </si>
  <si>
    <t>ESF - 13: LRAD</t>
  </si>
  <si>
    <t>LRAD</t>
  </si>
  <si>
    <t>Mount for BearCat</t>
  </si>
  <si>
    <t>LRAD Training</t>
  </si>
  <si>
    <t>Final Mount Assembly</t>
  </si>
  <si>
    <t xml:space="preserve"> Reimbursment is for 3315.19</t>
  </si>
  <si>
    <t>ESF - 13: Bullet Traps for Shoot House</t>
  </si>
  <si>
    <t>NHASH: Propane Flaring Kits</t>
  </si>
  <si>
    <t>Meriden</t>
  </si>
  <si>
    <t>New Haven</t>
  </si>
  <si>
    <t>Milford</t>
  </si>
  <si>
    <t>Wallingford</t>
  </si>
  <si>
    <t>Bomb Squad</t>
  </si>
  <si>
    <t>Warrior Kit- Rangefinder</t>
  </si>
  <si>
    <t xml:space="preserve"> $705?</t>
  </si>
  <si>
    <t>IMT: Tow Vehicle for Trailer</t>
  </si>
  <si>
    <t>Bob Thomas Ford</t>
  </si>
  <si>
    <t>4/25/</t>
  </si>
  <si>
    <t>Fleet Auto Supply - Lights</t>
  </si>
  <si>
    <t>Fairfield Auto Upholstery - Generator Covers</t>
  </si>
  <si>
    <t>TBNG - Computer Hookup</t>
  </si>
  <si>
    <t>IMT Trailer Internet Service</t>
  </si>
  <si>
    <t>NHASH Training</t>
  </si>
  <si>
    <t>Safety Consulting Group, Inc.</t>
  </si>
  <si>
    <t>FSI - F-DI Controller</t>
  </si>
  <si>
    <t>Exercise</t>
  </si>
  <si>
    <r>
      <t xml:space="preserve">2011 REPT Budget.  </t>
    </r>
    <r>
      <rPr>
        <b/>
        <i/>
        <sz val="22"/>
        <color indexed="53"/>
        <rFont val="Calibri"/>
        <family val="2"/>
      </rPr>
      <t>CLOSED</t>
    </r>
  </si>
  <si>
    <t>Budget as of 4/25/2013</t>
  </si>
  <si>
    <t>Individual Quotes</t>
  </si>
  <si>
    <t>Remainder Unallocated</t>
  </si>
  <si>
    <t xml:space="preserve">Total Unspent Funds             </t>
  </si>
  <si>
    <t>Confirm of Receipt of Equip or Service</t>
  </si>
  <si>
    <t>MOA Appendix A Signed?</t>
  </si>
  <si>
    <t xml:space="preserve">RiverCOG Budget Revision Proposals </t>
  </si>
  <si>
    <t>ESF -5: Greywall</t>
  </si>
  <si>
    <t>Contract signed 6/5/2013</t>
  </si>
  <si>
    <t>Payment 1 (6/2013)</t>
  </si>
  <si>
    <t>Payment 2 (7/2013)</t>
  </si>
  <si>
    <t>Payment 3 (7/2014)</t>
  </si>
  <si>
    <t>ESF - 4: Burn Trailer Maintenance</t>
  </si>
  <si>
    <t>Payment 1 (11/2013)</t>
  </si>
  <si>
    <t>Payment 2 (1/2014)</t>
  </si>
  <si>
    <t>Atlantic Nuclear - Calibration</t>
  </si>
  <si>
    <t>Amrcn Tdmk - Case Commander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</si>
  <si>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</si>
  <si>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Aristatek Support</t>
  </si>
  <si>
    <t>Safety Today - Detection Tubes and Chips</t>
  </si>
  <si>
    <t>Qinetiq - 3 Frag Bags</t>
  </si>
  <si>
    <t>Blasters- Day Box</t>
  </si>
  <si>
    <t>Bookholt - X-Ray Kit</t>
  </si>
  <si>
    <t>IDEAL - EOD Kits</t>
  </si>
  <si>
    <t>EOD Kits</t>
  </si>
  <si>
    <t>For laser sights</t>
  </si>
  <si>
    <t>Trip Wire</t>
  </si>
  <si>
    <t>Part of Open Vision X-Ray Systen</t>
  </si>
  <si>
    <t xml:space="preserve">$47,416.05 from 2012, </t>
  </si>
  <si>
    <t>Ops-Core, Inc. - Helmets</t>
  </si>
  <si>
    <t>Smiths Detection - X-Ray Service</t>
  </si>
  <si>
    <t>TBNG - Cyber Power</t>
  </si>
  <si>
    <t>West Shore Fire Reimb. Grainger - IMT Trailer Equipment</t>
  </si>
  <si>
    <t>West Haven FD - IMT Phone Bill</t>
  </si>
  <si>
    <t>Training and Exercise</t>
  </si>
  <si>
    <t>TEC Training</t>
  </si>
  <si>
    <t>Tri-State Marine: Shipboard Fire fighting</t>
  </si>
  <si>
    <t xml:space="preserve">Safe Boating Course </t>
  </si>
  <si>
    <t>Training by USCG (26)</t>
  </si>
  <si>
    <t>Milford Reimb. For DEEP Certificates (26)</t>
  </si>
  <si>
    <t>CQB - 5-Day Advanced Operations Course</t>
  </si>
  <si>
    <t>Henry Lee Institute - Afis Training</t>
  </si>
  <si>
    <t>OpTac - ESF 13 Training</t>
  </si>
  <si>
    <t>Regional HazMat (NHASH) Training</t>
  </si>
  <si>
    <t>ATT Training - North Haven</t>
  </si>
  <si>
    <t>Guilford HAZMAT Refresher</t>
  </si>
  <si>
    <t>Milford FD - NHASH Refresher Courses</t>
  </si>
  <si>
    <t>Haz Mat Conference Expenses</t>
  </si>
  <si>
    <t>Baltimore Hilton (6 Rooms)</t>
  </si>
  <si>
    <t>1 Addional Room</t>
  </si>
  <si>
    <t>Conference Registration (12 Participants)</t>
  </si>
  <si>
    <t>2 Wallingford Participants</t>
  </si>
  <si>
    <t>Per Diem (12 Participants)</t>
  </si>
  <si>
    <t>Per Diem (2 Participants)</t>
  </si>
  <si>
    <t>Travel Reimbursement</t>
  </si>
  <si>
    <t>Ronald Wetmore</t>
  </si>
  <si>
    <t>Zachary Daniel</t>
  </si>
  <si>
    <t>Steve Rabel</t>
  </si>
  <si>
    <t>Christopher Zak</t>
  </si>
  <si>
    <t>Athrur Murphy</t>
  </si>
  <si>
    <t>Gary Baker</t>
  </si>
  <si>
    <t>David Eisenhelder</t>
  </si>
  <si>
    <t>Christopher Waiksnoris</t>
  </si>
  <si>
    <t>Mathew Marcarelli</t>
  </si>
  <si>
    <t>Antonio Almodovar</t>
  </si>
  <si>
    <t>Kevin Bouchard</t>
  </si>
  <si>
    <t>Joseph Czentnar</t>
  </si>
  <si>
    <t>Law Enforcement = $27,000</t>
  </si>
  <si>
    <t>Non-Law Enf. = $576,000</t>
  </si>
  <si>
    <r>
      <t xml:space="preserve">2012 ELCRA (NHASH). Grant Closing Date: </t>
    </r>
    <r>
      <rPr>
        <b/>
        <i/>
        <sz val="22"/>
        <color indexed="60"/>
        <rFont val="Calibri"/>
        <family val="2"/>
      </rPr>
      <t>March 31, 2015</t>
    </r>
  </si>
  <si>
    <t>Current Budget    5/1/14</t>
  </si>
  <si>
    <t>Individual Project Quote</t>
  </si>
  <si>
    <t xml:space="preserve">Total Unspent Funds            </t>
  </si>
  <si>
    <t>Receiving Report Received</t>
  </si>
  <si>
    <t>RiverCOG M&amp;A</t>
  </si>
  <si>
    <t>Aristatek Maintenance</t>
  </si>
  <si>
    <t>TruDefender Maintenance</t>
  </si>
  <si>
    <t>Shipmans  - 1/4 Turn Adapter and Filter</t>
  </si>
  <si>
    <t>Safeware  - 12 Zyrton Suits - New Haven FD</t>
  </si>
  <si>
    <t>Survival Group - Wallingford FD</t>
  </si>
  <si>
    <t>Canberra  - 5 UltraRadiac Plus Systems</t>
  </si>
  <si>
    <t>Grainger - Guilford, 54" Cart</t>
  </si>
  <si>
    <t>Grainger - Guilford, 2 60" Carts</t>
  </si>
  <si>
    <t>Grainger - Guilford Containment Pool</t>
  </si>
  <si>
    <t>Atlantic Nuclear - Wallingford Callibration 1</t>
  </si>
  <si>
    <t>Atlantic Nuclear - Wallingford Callibration 2</t>
  </si>
  <si>
    <t xml:space="preserve">Grainger </t>
  </si>
  <si>
    <t>Split Payment. Total $3084. Rest in 13 Elcra</t>
  </si>
  <si>
    <t>1st Quarter Outlay</t>
  </si>
  <si>
    <r>
      <t xml:space="preserve">2012 REPT Budget.  Grant Closing Date: </t>
    </r>
    <r>
      <rPr>
        <b/>
        <i/>
        <sz val="20"/>
        <color theme="9" tint="-0.249977111117893"/>
        <rFont val="Calibri"/>
        <family val="2"/>
        <scheme val="minor"/>
      </rPr>
      <t>CLOSED</t>
    </r>
  </si>
  <si>
    <t>Current Budget  5/15/15</t>
  </si>
  <si>
    <t>Total Unspent Funds             (COG View)</t>
  </si>
  <si>
    <t>Should Be</t>
  </si>
  <si>
    <t>ESF 6: Support Trailers</t>
  </si>
  <si>
    <t>Elm City Trailer - 2 Trailers</t>
  </si>
  <si>
    <t>Medical Products Direct - Medical Equipment</t>
  </si>
  <si>
    <t>Precise Kit Promotions - Cots</t>
  </si>
  <si>
    <t>Elder Depot - Elder Care Equipment</t>
  </si>
  <si>
    <t>We owe State $159.40</t>
  </si>
  <si>
    <t>Fleet Auto - Trailer Decals</t>
  </si>
  <si>
    <t>ESF 13: Tactical Body Armor</t>
  </si>
  <si>
    <t>NE Uniform - Tactical Vests</t>
  </si>
  <si>
    <t>Northeastern Comm. Shelton Radios</t>
  </si>
  <si>
    <t>Open Vision X-Ray</t>
  </si>
  <si>
    <t>IMT Salamander Upgrade</t>
  </si>
  <si>
    <t>Higgins Salamander Upgrade</t>
  </si>
  <si>
    <t xml:space="preserve">IMT </t>
  </si>
  <si>
    <t>TBNG - Fortigate Service Contract</t>
  </si>
  <si>
    <t>TBNG - Laptop Cart Timer etc.</t>
  </si>
  <si>
    <t>West Shore FD - Grainger</t>
  </si>
  <si>
    <t>AT&amp;T and Verizon Wireless Bills</t>
  </si>
  <si>
    <t>Trailer Depot - Trailer Repairs</t>
  </si>
  <si>
    <t>Flashpoint Consulting - Trailer Supplies</t>
  </si>
  <si>
    <t>HAZMAT</t>
  </si>
  <si>
    <t>Grainger - Containment Pond</t>
  </si>
  <si>
    <t>New England Fire Eqpt and App Corp</t>
  </si>
  <si>
    <t>Canberra Shipping from 12 ELCRA purchase</t>
  </si>
  <si>
    <t>Shipman's Enforcement Cartiridge</t>
  </si>
  <si>
    <t>Safety, Inc. - PID Lamps &amp; Isobutylene</t>
  </si>
  <si>
    <t>G - 6/2/15, NH - 6/3/2015</t>
  </si>
  <si>
    <t>Split with 14 ALCRA</t>
  </si>
  <si>
    <t>Safety, Inc. - Isobutylene</t>
  </si>
  <si>
    <t>Safety Consulting Group Hazmat Course #3</t>
  </si>
  <si>
    <t>HazMat Conf.Travel Expenses</t>
  </si>
  <si>
    <t>Christopher Brown</t>
  </si>
  <si>
    <r>
      <t xml:space="preserve">2019 HSGP (supplement) Extended Grant Closing Date: </t>
    </r>
    <r>
      <rPr>
        <b/>
        <sz val="20"/>
        <color rgb="FFFF0000"/>
        <rFont val="Calibri"/>
        <family val="2"/>
        <scheme val="minor"/>
      </rPr>
      <t>June 15, 2023</t>
    </r>
  </si>
  <si>
    <t>Current Budget  10/1/19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</si>
  <si>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</si>
  <si>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</t>
  </si>
  <si>
    <t>ESF-2: Communications</t>
  </si>
  <si>
    <t>PSAP to PSAP (Phase 2) $97,500</t>
  </si>
  <si>
    <t>Norcom CT 8TAC/8CALL Control Station Update</t>
  </si>
  <si>
    <t>TIC Plan Update ($18,000)</t>
  </si>
  <si>
    <t>TIC Plan Update Training ($2,000)</t>
  </si>
  <si>
    <t xml:space="preserve">ESF-13 Surveillance Equipment Emerging Tactical Solutions </t>
  </si>
  <si>
    <t xml:space="preserve"> ESF-4 Shelter/Portable Heater (Grainger)</t>
  </si>
  <si>
    <t>Delivered as of March15, 2022</t>
  </si>
  <si>
    <t>ESF-7 Response Vehicle (Gengras/Crowley)</t>
  </si>
  <si>
    <t>Delivered as of March 15, 2022</t>
  </si>
  <si>
    <t>ESF-3: Public Works</t>
  </si>
  <si>
    <t>Able Tool &amp; Equipment (2 Light Towers)</t>
  </si>
  <si>
    <t>Warning Lights</t>
  </si>
  <si>
    <t>NA</t>
  </si>
  <si>
    <t>Millenium Products (Electronic Sign Shipping)</t>
  </si>
  <si>
    <t>2022ALCRA ($19,444.12); 2019ALCRA ($1,600)</t>
  </si>
  <si>
    <t>ESF-4: Firefighting</t>
  </si>
  <si>
    <t>TSI (2) Fit Testing Machines, 5-year contract, 5-year warranty</t>
  </si>
  <si>
    <t>Bomb Squad + ESF-13</t>
  </si>
  <si>
    <t>Night Vision Equipment ($17,200)</t>
  </si>
  <si>
    <t>Captain Woznyk, lead contact</t>
  </si>
  <si>
    <t xml:space="preserve">Northwest Hills Response Vehicle (Bomb Squad) </t>
  </si>
  <si>
    <t>Rosa Melendez, lead contact</t>
  </si>
  <si>
    <t>Northwest Hills After-Market Utility Body</t>
  </si>
  <si>
    <t>To be completed after delivery of truck</t>
  </si>
  <si>
    <t>Med-Eng Bomb Disposal Suits ($65,816)</t>
  </si>
  <si>
    <t>Nick Marcucio</t>
  </si>
  <si>
    <t>Avon C50 Protective Masks (10)</t>
  </si>
  <si>
    <t>IMT</t>
  </si>
  <si>
    <t>Equipment/Subscriptions/Contracts ($1,272)</t>
  </si>
  <si>
    <t>MobilSat 1/1/21 - 12/31/21</t>
  </si>
  <si>
    <t>Consultant ($6,000)</t>
  </si>
  <si>
    <t>TBNG (8/1/21 - 12/31/21)</t>
  </si>
  <si>
    <t xml:space="preserve">         </t>
  </si>
  <si>
    <t>VEOCI, 10 hours, Solution Support (non-contract)</t>
  </si>
  <si>
    <t>$1,800 spent of $19,000 Equipment allocation</t>
  </si>
  <si>
    <t>VEOCI  1/1/21 - 12/31/21</t>
  </si>
  <si>
    <t>Now under VEOCI, Inc, not Greywall Software</t>
  </si>
  <si>
    <t>Boughton (trailer repairs)</t>
  </si>
  <si>
    <t>Boughton (truck maintenance)</t>
  </si>
  <si>
    <t>Safeware Purchases (various) (PO $7,611.36)</t>
  </si>
  <si>
    <t>$6,199.54  (2019ALCRA) $100 (2020ALCRA)</t>
  </si>
  <si>
    <t>Officer Store (Credit Card, no PO)</t>
  </si>
  <si>
    <r>
      <rPr>
        <b/>
        <sz val="12"/>
        <rFont val="Times New Roman"/>
        <family val="1"/>
      </rPr>
      <t>Equipment Maintenance</t>
    </r>
    <r>
      <rPr>
        <b/>
        <sz val="14"/>
        <rFont val="Times New Roman"/>
        <family val="1"/>
      </rPr>
      <t xml:space="preserve"> </t>
    </r>
    <r>
      <rPr>
        <b/>
        <sz val="8"/>
        <rFont val="Times New Roman"/>
        <family val="1"/>
      </rPr>
      <t>(with $60K added)</t>
    </r>
  </si>
  <si>
    <t>$23,330 shifted to ESF-3 for three light towners 12/17/21</t>
  </si>
  <si>
    <t>Kidde Burn Trailer Maintenance  Contract, allocation  of $16,400 now included under General Maintenance Allowance</t>
  </si>
  <si>
    <t xml:space="preserve">                                                                                                                            </t>
  </si>
  <si>
    <t>Burn Trailer contract in effect through 10/1/20, but will not be renewed per DEMHS.  Was allocated in 2019. Now, unallocated totals $7,258 + $16,400 = $23,658.20.</t>
  </si>
  <si>
    <t>Higgins/Salamander Contracts $5,250 9/1/2020 - 8/31/2021</t>
  </si>
  <si>
    <t>PEAC Aristatek (ESF-10) ($2,950) 6/1/2020 - 5/30/2021</t>
  </si>
  <si>
    <t>Warning Lights &amp; Scaffolding Service ($822.20)</t>
  </si>
  <si>
    <t>Reimbursement of Town of North Branford - to be approved 12/18/2020</t>
  </si>
  <si>
    <t xml:space="preserve">NAPAElectronic Sign Batteries </t>
  </si>
  <si>
    <t>12/2020 Inv 753461, To be paid by Milford, reimbursed by RiverCOG</t>
  </si>
  <si>
    <t>East Coast Sign &amp; Supply, Replacement Sign Equipment</t>
  </si>
  <si>
    <t>Icor Technology Robot, ESF-13</t>
  </si>
  <si>
    <t>REPT-approved, 12/17/21</t>
  </si>
  <si>
    <t>ProPac (Sheltering Proposal (Part 1))</t>
  </si>
  <si>
    <t>.</t>
  </si>
  <si>
    <t>REPT-approved 12/17/21 ($6648.44 allocated)</t>
  </si>
  <si>
    <t>Able Light Tower (2019, 2020, 2021 ALCRA)</t>
  </si>
  <si>
    <t>Split bewteen 2019, 2020 and 2021 grants  Total: $11,775.81</t>
  </si>
  <si>
    <t>Higgins</t>
  </si>
  <si>
    <t>Training TEC</t>
  </si>
  <si>
    <t>TEC Approved Trainings</t>
  </si>
  <si>
    <t>Total</t>
  </si>
  <si>
    <r>
      <t>2020 HSGP (ALCRA), Grant Period 10/1/2020 to 4/30/2023</t>
    </r>
    <r>
      <rPr>
        <b/>
        <sz val="10"/>
        <color rgb="FFFF0000"/>
        <rFont val="Calibri"/>
        <family val="2"/>
        <scheme val="minor"/>
      </rPr>
      <t xml:space="preserve"> (EXTENDED TO 5/30/2024)</t>
    </r>
  </si>
  <si>
    <t>Current Budget  10/1/20</t>
  </si>
  <si>
    <t>Total Spent</t>
  </si>
  <si>
    <t>PO #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</si>
  <si>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</si>
  <si>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</si>
  <si>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</t>
  </si>
  <si>
    <t xml:space="preserve">ESF-3: Public Works </t>
  </si>
  <si>
    <t>Electronic Sign Trailers (2)</t>
  </si>
  <si>
    <t>Millenium Products - 1  Light Tower</t>
  </si>
  <si>
    <t>$11,665 shifted from Equipment Maintenance 12/17/21</t>
  </si>
  <si>
    <t xml:space="preserve">ESF-6: Mass Care </t>
  </si>
  <si>
    <t>Shelter Equipment &amp; Supplies</t>
  </si>
  <si>
    <t>23-62</t>
  </si>
  <si>
    <t xml:space="preserve">ESF-8: Public Health &amp; Medical  </t>
  </si>
  <si>
    <t xml:space="preserve"> Common Cents EMS Supply (Foxtrot Litter and Carrier $5,386.50)</t>
  </si>
  <si>
    <t>PO #21-22, $21,473.25</t>
  </si>
  <si>
    <t>Common Cents EMS Supply (Trauma Packs $16,086.75)</t>
  </si>
  <si>
    <t xml:space="preserve">ESF-10 NHASH HazMat </t>
  </si>
  <si>
    <t>$34,400 reallocated to ESF-13 (4/16/21)</t>
  </si>
  <si>
    <t xml:space="preserve"> Safeware ChemPro 100i (2) ($35,432.10 @ $17,716.05)</t>
  </si>
  <si>
    <t>3 units purchased with FY2018, 2 units with FY2020</t>
  </si>
  <si>
    <t>FEH AreaRAE Meters (2) ($27,495.94 @ $13,747.97)</t>
  </si>
  <si>
    <t xml:space="preserve">                                                      </t>
  </si>
  <si>
    <t>Dahlgren System (supplement to '22ACLRA allocation)</t>
  </si>
  <si>
    <t>Funds from 2022ALCRA, 2020ALCRA</t>
  </si>
  <si>
    <t>ESF-13 Law Enforcement</t>
  </si>
  <si>
    <t>$34,400 added 4/16/21 from ESF-10</t>
  </si>
  <si>
    <t>Portable Protection Barriers ($42,875) Required Purchase</t>
  </si>
  <si>
    <t>$42,875 2020 ALCRA; $2930 2021 ALCRA</t>
  </si>
  <si>
    <t>Night Vision Goggles ($24,225)</t>
  </si>
  <si>
    <t>Night Vision Goggles (4/16/2021)</t>
  </si>
  <si>
    <t>Recon RoboticsThrowbot Batteries</t>
  </si>
  <si>
    <t>Ballistic Helmets for South Central SWAT</t>
  </si>
  <si>
    <t>Reallocated to Helmets</t>
  </si>
  <si>
    <t>24-04</t>
  </si>
  <si>
    <r>
      <t>Bomb Squad</t>
    </r>
    <r>
      <rPr>
        <sz val="10"/>
        <rFont val="Times New Roman"/>
        <family val="1"/>
      </rPr>
      <t xml:space="preserve"> (required allocation $65K)</t>
    </r>
  </si>
  <si>
    <t>Laurus Systems identiFINDER R425-GN Standard</t>
  </si>
  <si>
    <t>WMD Tech Grid Aim System</t>
  </si>
  <si>
    <t>Equipment Received RecRpt 10/06/22</t>
  </si>
  <si>
    <t>Ideal Blasting Cap Protectors</t>
  </si>
  <si>
    <t>ThermoScientific Gemini Meter (2020 and 2021 funds)</t>
  </si>
  <si>
    <t>$93K from 2021ALCRA; $14,354.67 from 2020ALCRA</t>
  </si>
  <si>
    <t>Global Assets</t>
  </si>
  <si>
    <t>EOD Gear, SAD Kit</t>
  </si>
  <si>
    <t>Kiwi Breaching, Breaching Starter Kit</t>
  </si>
  <si>
    <t>H.L. Dalis</t>
  </si>
  <si>
    <t>Med Assault Packs &amp; Tac Pouches</t>
  </si>
  <si>
    <t>Training Center Pros</t>
  </si>
  <si>
    <t>Tactical Electronics</t>
  </si>
  <si>
    <t>23-57</t>
  </si>
  <si>
    <r>
      <rPr>
        <b/>
        <sz val="10"/>
        <color rgb="FF000000"/>
        <rFont val="Times New Roman"/>
      </rPr>
      <t>CANCELED $1446.98</t>
    </r>
    <r>
      <rPr>
        <sz val="10"/>
        <color rgb="FF000000"/>
        <rFont val="Times New Roman"/>
      </rPr>
      <t xml:space="preserve"> 12/15/2023 HCC Tactical</t>
    </r>
  </si>
  <si>
    <t>23-58</t>
  </si>
  <si>
    <t>EOD Gear</t>
  </si>
  <si>
    <t>23-59</t>
  </si>
  <si>
    <t>Golden Engineering X-ray XR150 20v GFX Kit</t>
  </si>
  <si>
    <t>23-71</t>
  </si>
  <si>
    <t>Soli's Garage Truck Lights (partial payment)</t>
  </si>
  <si>
    <t>23-63</t>
  </si>
  <si>
    <t>Galls Flex Gas Mask Pouch</t>
  </si>
  <si>
    <t>24-01</t>
  </si>
  <si>
    <t>Mark Armentrudo</t>
  </si>
  <si>
    <t>TBNG ($3,300 1/1/22 - 6/30/22)</t>
  </si>
  <si>
    <t>$3,500 vs. $3,300</t>
  </si>
  <si>
    <t>TBNG ($3,300 7/1/22 - 12/31/22)</t>
  </si>
  <si>
    <t>MobilSat ($4,428) (1/1/22 - 12/31/22)</t>
  </si>
  <si>
    <t>VEOCI ($4,500 1/1/22-12/31/22)</t>
  </si>
  <si>
    <t>Safeware, Various Equipment</t>
  </si>
  <si>
    <t>2nd part of large 2019ALCRA quote #23-42</t>
  </si>
  <si>
    <t xml:space="preserve">NO RECORD OF PO OR PAYMENT IMT Safeware Equipment </t>
  </si>
  <si>
    <t>$100 but no records</t>
  </si>
  <si>
    <t>$7511.71 (2019ALCRA) $100 (2020ALCRA)</t>
  </si>
  <si>
    <t>IMT Coordinator Inv 2022-001</t>
  </si>
  <si>
    <t>12/5/2022 to 12/19/2022</t>
  </si>
  <si>
    <t>IMT Coordinator Inv 2022-002</t>
  </si>
  <si>
    <t>12/19/2023 to 1/2/2023</t>
  </si>
  <si>
    <t>IMT Coordinator Inv 2023-002</t>
  </si>
  <si>
    <t>1/16/2023 to 1/30/2023</t>
  </si>
  <si>
    <t>IMT Coordinator Inv 2023-003</t>
  </si>
  <si>
    <t>1/30/2023 to 2/13/2023</t>
  </si>
  <si>
    <t>IMT Coordinator Inv 2023-004</t>
  </si>
  <si>
    <t>2/13/2023 to 2/27/2023</t>
  </si>
  <si>
    <t>IMT Coordinator Inv 2023-005</t>
  </si>
  <si>
    <t>2/27/2023 to 3/13/2023</t>
  </si>
  <si>
    <t>IMT Coordinator Inv 2023-006</t>
  </si>
  <si>
    <t>3/14/23 to 3/27/23</t>
  </si>
  <si>
    <t>IMT Coordinator Inv 2023-007</t>
  </si>
  <si>
    <t>3/28/23 to 4/10/23</t>
  </si>
  <si>
    <t>IMT Coordinator Inv 2023-001</t>
  </si>
  <si>
    <t>1/3/2023 to 1/15/2023</t>
  </si>
  <si>
    <t>Missed invoice 2023-001 which is paid 223.58 from IMT Y20ALCRA and $545.66 in Y21ALCRA</t>
  </si>
  <si>
    <t>Equipment Maintenance</t>
  </si>
  <si>
    <t xml:space="preserve">Higgins/Salamander Contracts ($5,350) 9/1/2021 - 8/31/2022 </t>
  </si>
  <si>
    <t>PEAC Aristatek (ESF-10) ($2,950, 6/1/21- 5/31/22))</t>
  </si>
  <si>
    <t>Set-aside for Higgins/Salamander Supplies ($2,500)</t>
  </si>
  <si>
    <t>reallocated helmets</t>
  </si>
  <si>
    <t>reallocate helmets</t>
  </si>
  <si>
    <t>Higgins Printer Service Contract (4/30/22 - 4/29/23)</t>
  </si>
  <si>
    <t>Safeware, Trailer for Shelter/HVAC</t>
  </si>
  <si>
    <t>Higgins Printer Service Contract (4/30/21 to 4/29/22)</t>
  </si>
  <si>
    <t>Verbal</t>
  </si>
  <si>
    <t>Higgins Ink Ribbon</t>
  </si>
  <si>
    <t>Able Light Tower (2019, 2020, 2021)</t>
  </si>
  <si>
    <t>Higgins Printer Service Contract (4/30/23 to 4/29/24)</t>
  </si>
  <si>
    <t>Higgins/Salamander contract Add-on 200 Records</t>
  </si>
  <si>
    <t>23-65</t>
  </si>
  <si>
    <t xml:space="preserve">Higgins </t>
  </si>
  <si>
    <t xml:space="preserve">2021 HSGP (ALCRA) Grant Commencement Date: 10/1/2021; Grant Closing Date: 5/30/2024 </t>
  </si>
  <si>
    <t>ESF-8: Public Health &amp; Medical</t>
  </si>
  <si>
    <t>ESF-10 NHASH HazMat</t>
  </si>
  <si>
    <t>Safeware, ThermoScientific Toxic Vapor Analyzer</t>
  </si>
  <si>
    <t>ESF-13 Law Enforcement* (see note)</t>
  </si>
  <si>
    <t>Mulhern, likely use, protective barriers along with 2021 $46,025 and 2022 $29,085</t>
  </si>
  <si>
    <t>Soft Target, Crowded Spaces Protection (Required Purchase) Portable Drone Detector balance FY22 Soft Target, FY23 Soft Target &amp; LETPA</t>
  </si>
  <si>
    <t>drone detection</t>
  </si>
  <si>
    <t>24-22</t>
  </si>
  <si>
    <t>Bounce Cameras</t>
  </si>
  <si>
    <t>SWAT Special Purpose Vehcile ($120,000 allocated)</t>
  </si>
  <si>
    <t>Joe Woznyk, check released 10/19/22</t>
  </si>
  <si>
    <t>Advanced Security Technology (protective barriers)</t>
  </si>
  <si>
    <t>$42,875 2020ALCRA;  $2930 2021 ALCRA</t>
  </si>
  <si>
    <t>SWAT Truck Box Outfitting, Vic Soli</t>
  </si>
  <si>
    <t>Vic Soli</t>
  </si>
  <si>
    <t xml:space="preserve">Ballisistic Helmets </t>
  </si>
  <si>
    <t>Allocated to Helmets</t>
  </si>
  <si>
    <t>Annual fees for two bounce cameras</t>
  </si>
  <si>
    <t>Bounce Cameras, Annual Cloud Service Fee ($395 ea)</t>
  </si>
  <si>
    <t>Federal Resource Gemini meter (20ALCRA, 21ALCRA),   Thermo Scientific</t>
  </si>
  <si>
    <t>Funds allocated from FY2021ALCRA ($93,000) and FY2022ALCRA ($14354.67)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</si>
  <si>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</si>
  <si>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$838.90 remaining for IMT Team Admin on 07072023</t>
  </si>
  <si>
    <t>Team Administrator for CT-West IMT Inv#2023-008</t>
  </si>
  <si>
    <t>4/11/23 to 4/24/23</t>
  </si>
  <si>
    <t>Team Administrator for CT-West IMT Inv # 2023-009</t>
  </si>
  <si>
    <t>4/25/23 to 5/8/23</t>
  </si>
  <si>
    <t>Team Administrator for CT-West IMT Inv#2023-010</t>
  </si>
  <si>
    <t>5/9/23 to 5/22/23</t>
  </si>
  <si>
    <t>Team Administrator for CT-West IMT Inv#2023-011</t>
  </si>
  <si>
    <t>5/23/2023 to 6/5/2023</t>
  </si>
  <si>
    <t>Team Administrator for CT-West IMT Inv#2023-012</t>
  </si>
  <si>
    <t>6/6/2023 to 6/19/2023</t>
  </si>
  <si>
    <t>Team Administrator for CT-West IMT Inv#2023-013</t>
  </si>
  <si>
    <t>6/20/2023 to 6/30/2023</t>
  </si>
  <si>
    <t>Team Administrator for CT-West IMT Inv#2023-001</t>
  </si>
  <si>
    <t>1/3/2023 to 1/15/2023 Missed invoice from early 2023 split between FY20 &amp; FY21 ALCRAs - 223.58 pad in FY20ALCRA</t>
  </si>
  <si>
    <t>TBNG/Vancord 1/1/23 to 6/30/23</t>
  </si>
  <si>
    <t>TBNG/Vancord 7/1/23 to 12/31/23</t>
  </si>
  <si>
    <t>VEOCI (now Region 1)</t>
  </si>
  <si>
    <t>Expedition Communications (formerly MobilSat)</t>
  </si>
  <si>
    <t>Team Admin for CT West IMT Invoice #2023-14to 2023-18</t>
  </si>
  <si>
    <t>Pd Invoices 14-17 $769.24 and Inv18 $333.94 (balance of $435.30 pd from FY22)</t>
  </si>
  <si>
    <t>Higgins Annual Contract</t>
  </si>
  <si>
    <t>$6,220 budgeted, price increase to $6,340</t>
  </si>
  <si>
    <t>Higgins Supplies</t>
  </si>
  <si>
    <t>reallocate to helmets</t>
  </si>
  <si>
    <t>Aristaek Annual Contract (6/1/22 - 5/31/23)</t>
  </si>
  <si>
    <t>Ballistic Helmets</t>
  </si>
  <si>
    <t>reallocate to helmets/</t>
  </si>
  <si>
    <t>KFT Burn Trailer inspection (PO $2,460)</t>
  </si>
  <si>
    <t>Burn Trailer inspection.  Work and one-year contract under separate POs</t>
  </si>
  <si>
    <t>KFT Annual Contract (part 1) (6/19/23  to 6/18/24)</t>
  </si>
  <si>
    <t>$10K, 2022ALCRA; $5,871  2021ALCRA</t>
  </si>
  <si>
    <t>KFT Burn Trailer Repairs</t>
  </si>
  <si>
    <t>23-56</t>
  </si>
  <si>
    <t>Repairs for Trailer</t>
  </si>
  <si>
    <t>ESF-2 Communications Radio Purchase and 30 Batteries</t>
  </si>
  <si>
    <t>23-60</t>
  </si>
  <si>
    <t>EMPG Coverage for VEOCI (balance pd w/FY'22)</t>
  </si>
  <si>
    <t>Total bill $4,961.00 (usually pd out of ELCRA but program date change to October created a need to use HSGP ($0.96 from ELCRA, $2,156.47 21ALCRA, $2,803.57 22ALCRA)</t>
  </si>
  <si>
    <t>IMT Training - Elevated Training &amp; Consulting 4/30/2024 - balance 2022</t>
  </si>
  <si>
    <t>24-19</t>
  </si>
  <si>
    <t>ESF-4 ICS-300 and ICS-400 Training</t>
  </si>
  <si>
    <t>Rapid Deployment Search&amp;Rescue/Recovery Program</t>
  </si>
  <si>
    <t>24-11</t>
  </si>
  <si>
    <t>NASBLA $8,900 approved 5/17/2024 bal FY22&amp;23 Fall '24</t>
  </si>
  <si>
    <t>24-21</t>
  </si>
  <si>
    <r>
      <t>2021 ELCRA (NHASH, EMPG) Grant period: 7/1/2022 to</t>
    </r>
    <r>
      <rPr>
        <b/>
        <sz val="20"/>
        <color rgb="FFFF0000"/>
        <rFont val="Calibri"/>
        <family val="2"/>
        <scheme val="minor"/>
      </rPr>
      <t xml:space="preserve"> 12/10/2023</t>
    </r>
  </si>
  <si>
    <t>Current Budget   7/1/22 - 12/10/2023</t>
  </si>
  <si>
    <t>FEH, RAE  CH sensor replacement ($1,500)</t>
  </si>
  <si>
    <t>x</t>
  </si>
  <si>
    <t>VEOCI</t>
  </si>
  <si>
    <t>Trailer buildout equipment (Ring's End)</t>
  </si>
  <si>
    <t>Trailer Buildout Equipment (Home Depot, 3 chairs)</t>
  </si>
  <si>
    <t>Ordered 1/9/23</t>
  </si>
  <si>
    <t>Safeware Foam System</t>
  </si>
  <si>
    <t>HazMat Trailer Decal, Lighthouse Signs</t>
  </si>
  <si>
    <t>POd at $2500.  Design, $225</t>
  </si>
  <si>
    <t>Trailer Buildout Equipment (Home Depot)</t>
  </si>
  <si>
    <t>Safeware Draeger Tubes #1927587</t>
  </si>
  <si>
    <t>Safeware Draeger Tubes #1927599</t>
  </si>
  <si>
    <t>Safeware Draeger Tubes #1927626</t>
  </si>
  <si>
    <t>Safeware Draeger Tubes #1927635</t>
  </si>
  <si>
    <t>Safeware Draeger Tubes #1947658</t>
  </si>
  <si>
    <t>Safeware AreaRAE meters (2)</t>
  </si>
  <si>
    <t>Safeware Fisker, Rapid Test Iodate Paper, Flouride, Forensic Fent</t>
  </si>
  <si>
    <t>?</t>
  </si>
  <si>
    <t>VEOCI contract 7/1/2023-6/30/2024 partial payment $0.96)</t>
  </si>
  <si>
    <t>Shift in ELCRA Grant Program Dates required paying VEOCI invoice partially from remaining 21ELCRA Funds, 21ALCRA &amp; 22ALCRA</t>
  </si>
  <si>
    <t>Trainings</t>
  </si>
  <si>
    <t>HazMat Training (PO'd $22,755.00)</t>
  </si>
  <si>
    <t>HazMat Tech NFPA Training 12/2023 $14 paid in '21 ELCRA</t>
  </si>
  <si>
    <t>2023 ELCRA (NHASH, EMPG) Grant period: 10/1/2023 to 9/30/2025</t>
  </si>
  <si>
    <t>Current Budget   10/1/23-9/30/2025</t>
  </si>
  <si>
    <r>
      <rPr>
        <i/>
        <sz val="14"/>
        <color rgb="FF000000"/>
        <rFont val="Arial Black"/>
      </rPr>
      <t xml:space="preserve">Equipment </t>
    </r>
    <r>
      <rPr>
        <i/>
        <sz val="9"/>
        <color rgb="FF000000"/>
        <rFont val="Arial Black"/>
      </rPr>
      <t>7-22-2025 added $4,845.86 from training</t>
    </r>
  </si>
  <si>
    <t>Safeware Coveralls/Suits &amp; Chlorine Kit</t>
  </si>
  <si>
    <t>24-07</t>
  </si>
  <si>
    <t xml:space="preserve">VEOCI - Special Project - 40 hours </t>
  </si>
  <si>
    <t>24-06</t>
  </si>
  <si>
    <t xml:space="preserve">JJS Technical Services </t>
  </si>
  <si>
    <t>24-14</t>
  </si>
  <si>
    <t>Veoci - Annual License Renewal - 4 Regular &amp; 46 Occasional</t>
  </si>
  <si>
    <t>24-26</t>
  </si>
  <si>
    <t>Aristatek 505 TIER II Facilities Contract</t>
  </si>
  <si>
    <t>24-25</t>
  </si>
  <si>
    <t>Safeware RAE Combustable Bead, 4 Cal Gas Mix, Isobutylene</t>
  </si>
  <si>
    <t>24-20</t>
  </si>
  <si>
    <t>Safeware Sensor Combustable Bead</t>
  </si>
  <si>
    <t>24-28</t>
  </si>
  <si>
    <t>Safeware Check Source Kit (5) TI-204 set of 5 disks</t>
  </si>
  <si>
    <t>24-30</t>
  </si>
  <si>
    <t>Safeware RAEMultiRAE 02 sensor</t>
  </si>
  <si>
    <t>Safeway CellSafe MAX Drum 16 Gal &amp; CellBlockEX Fire Supp</t>
  </si>
  <si>
    <t>25-18</t>
  </si>
  <si>
    <r>
      <rPr>
        <i/>
        <sz val="14"/>
        <color rgb="FF000000"/>
        <rFont val="Arial Black"/>
      </rPr>
      <t xml:space="preserve">Training </t>
    </r>
    <r>
      <rPr>
        <sz val="8"/>
        <color rgb="FF000000"/>
        <rFont val="Arial Black"/>
      </rPr>
      <t>Transfer $9,506.86 from Equipment 8/13/2024 - 7-22-2025 move $4,845.86 to Equipment</t>
    </r>
  </si>
  <si>
    <t>23-70</t>
  </si>
  <si>
    <t>RAPID HazMat Decon Training Fall'24 cancelled 11/14/2024</t>
  </si>
  <si>
    <t>cancelled</t>
  </si>
  <si>
    <t>24-34</t>
  </si>
  <si>
    <t>Ammonia Emergency Response &amp; Exercise11/15/2024 Total cost $29,575 - balance in '23 ALCRA</t>
  </si>
  <si>
    <t>24-35</t>
  </si>
  <si>
    <t>Sean DeCrane Energy Storage Systems Battery Class</t>
  </si>
  <si>
    <t>24/36</t>
  </si>
  <si>
    <t xml:space="preserve">2022 HSGP (ALCRA) Grant Commencement Date: 10/1/2022; Grant Closing Date: 4/30/2025 </t>
  </si>
  <si>
    <t>Total Unallocated</t>
  </si>
  <si>
    <t>Invoice Submitted for Payment</t>
  </si>
  <si>
    <t>Total Available for Equip &amp; Training per revised contract Jan 2023</t>
  </si>
  <si>
    <t>updated 07/27/2023</t>
  </si>
  <si>
    <t>should be 375956.15</t>
  </si>
  <si>
    <t>ESF-2: Communications 2/21/2025 reallocated $9166.13 to HazMat and IMT for approved purchases/ $9,166.13 for Communications allocated from 2023 ($7K moved to HAZMAT conference 2/21/2025)</t>
  </si>
  <si>
    <t>PSAP to PSAPMotorola</t>
  </si>
  <si>
    <t>23-64</t>
  </si>
  <si>
    <t>Goosetown Communications - Labor to Install Stations - updated 5/30/2025 to include new Antenna in Guilford $1,292.96 - to be paid from Communications 2023</t>
  </si>
  <si>
    <t>24-16</t>
  </si>
  <si>
    <t>Northeastern Communications (NORCOMCT)</t>
  </si>
  <si>
    <t>24-15</t>
  </si>
  <si>
    <t>Magnum Electronics Radio Accessories</t>
  </si>
  <si>
    <t>25-03</t>
  </si>
  <si>
    <t>1/20/2025 &amp; 2/17/2025</t>
  </si>
  <si>
    <t>NORCOMCT - Meriden</t>
  </si>
  <si>
    <t>25-02</t>
  </si>
  <si>
    <t>Marcus Communications LLC Meriden PD Antenna</t>
  </si>
  <si>
    <t>25-01</t>
  </si>
  <si>
    <t>NORCOMCT - Radio Upgrade &amp; Reprogram w/Template</t>
  </si>
  <si>
    <t>25-04</t>
  </si>
  <si>
    <t>Millenium Message Board</t>
  </si>
  <si>
    <t>$19,444.12 (2022ALCRA); $1,600 (2019ALCRA)</t>
  </si>
  <si>
    <r>
      <rPr>
        <b/>
        <sz val="10"/>
        <color rgb="FF000000"/>
        <rFont val="Times New Roman"/>
      </rPr>
      <t xml:space="preserve">ESF-5: Cyber Security </t>
    </r>
    <r>
      <rPr>
        <sz val="9"/>
        <color rgb="FF000000"/>
        <rFont val="Times New Roman"/>
      </rPr>
      <t>(Required Spend $10,000)</t>
    </r>
  </si>
  <si>
    <t>Election Security project - to be removed by DEMHS</t>
  </si>
  <si>
    <t>DEMHS taking funds</t>
  </si>
  <si>
    <r>
      <rPr>
        <b/>
        <sz val="10"/>
        <color rgb="FF000000"/>
        <rFont val="Times New Roman"/>
      </rPr>
      <t>ESF-10 NHASH HazMat</t>
    </r>
    <r>
      <rPr>
        <sz val="9"/>
        <color rgb="FF000000"/>
        <rFont val="Times New Roman"/>
      </rPr>
      <t xml:space="preserve"> (no minimum required spend) ($7K reallocated from Communications 2/21/2025)</t>
    </r>
  </si>
  <si>
    <t>Dahlgren Decontamination (updated quote $48,666.37)</t>
  </si>
  <si>
    <t>Approved 11/18/2022</t>
  </si>
  <si>
    <t>The HazMat Guys, Lithium Ion Battery Training</t>
  </si>
  <si>
    <t>PO'd $2300. Extra attendees (129)</t>
  </si>
  <si>
    <t>Safeware ChemPro Test Sticks</t>
  </si>
  <si>
    <t>23-68</t>
  </si>
  <si>
    <t>Safeware Vials for Gemeni Sensor</t>
  </si>
  <si>
    <t xml:space="preserve">                                                                   x</t>
  </si>
  <si>
    <t>24-38</t>
  </si>
  <si>
    <t>may be paid by CT DEMHS</t>
  </si>
  <si>
    <t>HAZMAT Conference 2025 approved 2/21/2025per diem remaining allocated to IMT Jackets  vote in favor 4/25/2025</t>
  </si>
  <si>
    <t xml:space="preserve"> 2188.75 Balance of $8k after lodgin &amp; conference - PerDiem=$1,192.80 Balance moved to IMT Jackets 5/5/2025 = $995.95</t>
  </si>
  <si>
    <t>HAZMAT Conference 2025 approved 2/21/2025 $8K</t>
  </si>
  <si>
    <r>
      <rPr>
        <sz val="10"/>
        <color rgb="FF242424"/>
        <rFont val="Calibri"/>
        <scheme val="minor"/>
      </rPr>
      <t>Tickets $4000</t>
    </r>
    <r>
      <rPr>
        <sz val="10"/>
        <color rgb="FFC00000"/>
        <rFont val="Calibri"/>
        <scheme val="minor"/>
      </rPr>
      <t xml:space="preserve"> x</t>
    </r>
    <r>
      <rPr>
        <sz val="10"/>
        <color rgb="FF242424"/>
        <rFont val="Calibri"/>
        <scheme val="minor"/>
      </rPr>
      <t>+lodging over govt rate approved$1811.25</t>
    </r>
    <r>
      <rPr>
        <sz val="10"/>
        <color rgb="FFC00000"/>
        <rFont val="Calibri"/>
        <scheme val="minor"/>
      </rPr>
      <t xml:space="preserve"> x</t>
    </r>
  </si>
  <si>
    <t>3/12/2025 &amp; 4/7/2025</t>
  </si>
  <si>
    <t>PO#25-06 &amp; PO#25-11</t>
  </si>
  <si>
    <r>
      <rPr>
        <b/>
        <sz val="10"/>
        <color rgb="FF000000"/>
        <rFont val="Times New Roman"/>
      </rPr>
      <t xml:space="preserve">ESF-13 Law Enforcement </t>
    </r>
    <r>
      <rPr>
        <sz val="9"/>
        <color rgb="FF000000"/>
        <rFont val="Times New Roman"/>
      </rPr>
      <t>($29,085.00 Minimum Spend)</t>
    </r>
  </si>
  <si>
    <t>Soft Target, Crowded Spaces Protection (Required Purchase) Portable Drone Detector balance FY21 Soft Target, FY23 Soft Target &amp; LETPA</t>
  </si>
  <si>
    <r>
      <rPr>
        <b/>
        <sz val="10"/>
        <color rgb="FF000000"/>
        <rFont val="Times New Roman"/>
      </rPr>
      <t>drone detection</t>
    </r>
    <r>
      <rPr>
        <b/>
        <sz val="10"/>
        <color rgb="FFC00000"/>
        <rFont val="Times New Roman"/>
      </rPr>
      <t xml:space="preserve"> x</t>
    </r>
  </si>
  <si>
    <t>Surplus for fitting out Special Purpose Vehicle</t>
  </si>
  <si>
    <r>
      <rPr>
        <b/>
        <sz val="10"/>
        <color rgb="FF000000"/>
        <rFont val="Times New Roman"/>
      </rPr>
      <t xml:space="preserve">Bomb Squad </t>
    </r>
    <r>
      <rPr>
        <sz val="9"/>
        <color rgb="FF000000"/>
        <rFont val="Times New Roman"/>
      </rPr>
      <t xml:space="preserve"> ($87,500 minimum spend)</t>
    </r>
  </si>
  <si>
    <t>Golden Engineering X-ray GFX Kit</t>
  </si>
  <si>
    <t xml:space="preserve">Scanna Portable X-Ray </t>
  </si>
  <si>
    <t>24-09</t>
  </si>
  <si>
    <t xml:space="preserve">Scanna Portable X-Ray(total $41,100 - balance pd FY23) </t>
  </si>
  <si>
    <t>24-08</t>
  </si>
  <si>
    <t>Team Administrator for CT-West IMT (original allocation $20,000 but using contract $22K and PO for $22K)</t>
  </si>
  <si>
    <t>overage caused by $2K difference between original allocation and contract amount</t>
  </si>
  <si>
    <t>Vancord/TBNG Contract J01/01/2024-06/30/2024</t>
  </si>
  <si>
    <t>24-05</t>
  </si>
  <si>
    <t>Expedition Communications (formerly MobilSat) Contract</t>
  </si>
  <si>
    <t>24-02</t>
  </si>
  <si>
    <t xml:space="preserve">Team Administrator for CT-West IMT Invoice #2023-18 (blanace of invoice partially paid in FY21) </t>
  </si>
  <si>
    <t>Invoice 2023-18 pd $435.30 (balance of $333.94 pd in FY21)</t>
  </si>
  <si>
    <t>Team Admin CT-West IMT Invoices #23-21 to #23-25</t>
  </si>
  <si>
    <t>Vancord/TBNG Contract</t>
  </si>
  <si>
    <t>24-33</t>
  </si>
  <si>
    <t>Team Admin CT-West IMT 6 Invoices #23-26 to #24-05</t>
  </si>
  <si>
    <t>24-03</t>
  </si>
  <si>
    <t>Team Admin CT-West IMT 8 Invoices #24-06 to #24-12</t>
  </si>
  <si>
    <t>Team Admin CT-West IMT 8 Invoices #24-013 to #24-15</t>
  </si>
  <si>
    <t>Team Admin CT-West 3 invoices 24-016, 017, 018</t>
  </si>
  <si>
    <t>Team Admin CT West Invoice #24-19 &amp; Final  Invoice #24-20</t>
  </si>
  <si>
    <t xml:space="preserve">PPE Jacket Purchase approved 2/21/2025 $12,310 - use remaining from ESF-2 $9166.13 in 2022 after paying for HAZMAT conference, $718.89 from IMT Equipment 2022, $4,428 from EXP COM contract and remaining from Equipment 2023 (2,166.13 moved from Communications 2/21/2025) </t>
  </si>
  <si>
    <t>25-12</t>
  </si>
  <si>
    <t>Equipment Maintenance (Total includes all reallocations to 5/5/2025)</t>
  </si>
  <si>
    <t>General Equipment Maintenance Total  ($33,920.21)</t>
  </si>
  <si>
    <t>PEAC Aristatek (6/1/23 - 5/31/24)</t>
  </si>
  <si>
    <t>Higgins Salamander (Annual Contract) 9/1/23 - 8/31/24</t>
  </si>
  <si>
    <t>Higgins Supplies (original allocation for supplied $2,500)</t>
  </si>
  <si>
    <t>released 9/20/2024 reallocate to Bear Cat tires &amp; mirrors purchases</t>
  </si>
  <si>
    <t>KFT Annual Contract (part 2) (6/19/23  to 6/18/24)</t>
  </si>
  <si>
    <t>$10K, 2022ALCRA; $5.781, 2021 ALCRA</t>
  </si>
  <si>
    <t>EMPG Coverage for VEOCI (balance left from  FY21)</t>
  </si>
  <si>
    <t>Total bill $4,961.00 (usually pd out of ELCRA but program date change to October created a need to use HSGP) $0.96 from 21 ELCRA, $2,156.47 21ALCRA, $2,803.57 22ALCRA)</t>
  </si>
  <si>
    <t>EMPG Coverage for Aristatek</t>
  </si>
  <si>
    <t>Usually pd out of ELCRA but program date change to October created a need to use HSGP</t>
  </si>
  <si>
    <t>MotorolaAccessories for Communications approved 11/17/2023</t>
  </si>
  <si>
    <t>23-66</t>
  </si>
  <si>
    <t>Radio Deployment Cases for Communications approved 11/17/2023 Magnum Electronics</t>
  </si>
  <si>
    <t>23-67</t>
  </si>
  <si>
    <t>Ballistic Helmets (balance)</t>
  </si>
  <si>
    <t xml:space="preserve">Bounce Imaging Licenses &amp; Cloud Sharing Annual Fee </t>
  </si>
  <si>
    <t>IMT Vancord 2U UPS Replacement Battery Cartridge</t>
  </si>
  <si>
    <t>24-13</t>
  </si>
  <si>
    <t>IMT Vancord Threat Protection 1-year</t>
  </si>
  <si>
    <t>24-17</t>
  </si>
  <si>
    <t>Higgins Salamander Replacement Approved 4/19/2024</t>
  </si>
  <si>
    <r>
      <rPr>
        <sz val="10"/>
        <color rgb="FF000000"/>
        <rFont val="Calibri"/>
      </rPr>
      <t>ok to purchase/Milford signed MOA - 6/10/2024</t>
    </r>
    <r>
      <rPr>
        <sz val="10"/>
        <color rgb="FFC00000"/>
        <rFont val="Calibri"/>
      </rPr>
      <t xml:space="preserve"> x</t>
    </r>
  </si>
  <si>
    <t>24-18</t>
  </si>
  <si>
    <t xml:space="preserve">IMT Reimbursement food for training &amp; gas </t>
  </si>
  <si>
    <t>IMT approved for AHIMT training $2,400</t>
  </si>
  <si>
    <r>
      <rPr>
        <sz val="10"/>
        <color rgb="FF000000"/>
        <rFont val="Calibri"/>
        <scheme val="minor"/>
      </rPr>
      <t>United Rentals Sign Trailer Hydraulic Tank Replacement (balance of $1.86 in FY23)</t>
    </r>
    <r>
      <rPr>
        <sz val="10"/>
        <color rgb="FFC00000"/>
        <rFont val="Calibri"/>
        <scheme val="minor"/>
      </rPr>
      <t xml:space="preserve"> </t>
    </r>
    <r>
      <rPr>
        <b/>
        <sz val="10"/>
        <color rgb="FFC00000"/>
        <rFont val="Calibri"/>
        <scheme val="minor"/>
      </rPr>
      <t>CANCELLED</t>
    </r>
  </si>
  <si>
    <t>approved purchase 9/20/2024</t>
  </si>
  <si>
    <t>24-37</t>
  </si>
  <si>
    <t>IMT Reimbursement gas and printer</t>
  </si>
  <si>
    <t>BearCat Replacement Tires total $4303.08 - $1800.09'22 balance in '23</t>
  </si>
  <si>
    <t>24-40</t>
  </si>
  <si>
    <t>BearCat Replacement Mirrors</t>
  </si>
  <si>
    <t>24-39</t>
  </si>
  <si>
    <t>IMT Equipmnent set-aside remaining (starting total $5k) $718.88 available  balance of jackets in IMT $11,591.11 Added Hydraulic Tank $53.70 approved reallocation 4/25/2025 - Balance from MAHMT Conference = $995.95 added to $772.58 5/8/2025 and to Equip Total $0.80 adjustment for Per Diem made 5/14/2025</t>
  </si>
  <si>
    <t>Use for PPE Jacket Purchase approved 2/21/2025 - shift any remaining from MAHMT conference to jackets</t>
  </si>
  <si>
    <t xml:space="preserve">Training TEC </t>
  </si>
  <si>
    <t>IMT Training - Elevated Training &amp; Consulting 4/30/2024 balance 2021</t>
  </si>
  <si>
    <t>3/17/23 Voted to allocated $1,170 from "general training" to Cybersecurity training</t>
  </si>
  <si>
    <t xml:space="preserve">Cyber Security Training, Novus Insight (April 26, 2023)  </t>
  </si>
  <si>
    <t>EMPG Coverage for HazMat Training</t>
  </si>
  <si>
    <t>23-61</t>
  </si>
  <si>
    <t>NASBLA approved 5/17/2024 - planned fall'24 balFY21 &amp; FY23</t>
  </si>
  <si>
    <t>2023 HSGP (ALCRA) Grant Commencement Date: 10/1/2023; Grant Closing Date: 4/30/2026</t>
  </si>
  <si>
    <t>Equipment should be</t>
  </si>
  <si>
    <t>ESF-2 Communications</t>
  </si>
  <si>
    <t>$9,166.13 for Communications allocated 2/21/2025</t>
  </si>
  <si>
    <t>Goosetown Antenna PO#24-16 Add-on 5-29-2025 balance in 2022</t>
  </si>
  <si>
    <t xml:space="preserve">Funds Released 5/17/2024 from ESF-1 Transportation to Unallocated $100,000// on 1-17-2025 $50K moved to Equipment &amp; $50K moved Training </t>
  </si>
  <si>
    <t>Marcus Communications Antenna cost increase</t>
  </si>
  <si>
    <r>
      <rPr>
        <b/>
        <sz val="14"/>
        <color rgb="FF000000"/>
        <rFont val="Times New Roman"/>
      </rPr>
      <t>ESF-10 NHASH HazMat</t>
    </r>
    <r>
      <rPr>
        <b/>
        <sz val="10"/>
        <color rgb="FF000000"/>
        <rFont val="Times New Roman"/>
      </rPr>
      <t xml:space="preserve"> ($10.000 minimum spend)</t>
    </r>
  </si>
  <si>
    <t>set aside</t>
  </si>
  <si>
    <t xml:space="preserve">Ammonia Emergency Response &amp; Exercise11/15/2024 Total cost $29,575 - balance in '23 ELCRA </t>
  </si>
  <si>
    <r>
      <rPr>
        <b/>
        <sz val="14"/>
        <color rgb="FF000000"/>
        <rFont val="Times New Roman"/>
      </rPr>
      <t xml:space="preserve">ESF-13 Law Enforcement </t>
    </r>
    <r>
      <rPr>
        <sz val="8"/>
        <color rgb="FF000000"/>
        <rFont val="Times New Roman"/>
      </rPr>
      <t>( $44,085 is minimum spend)</t>
    </r>
  </si>
  <si>
    <t>$29,085.00Soft Target, Crowded Spaces Protection (Required Purchase) Portable Drone Detection System balance from FY21 &amp; FY22 Soft Target &amp; LETPA FY23</t>
  </si>
  <si>
    <t>drone detector equipment &amp; software</t>
  </si>
  <si>
    <t>LETPA Funds Ballistic Sheild System approved 5/17/2024 balance  from FY23 Equip - Fairfield Uniform Co</t>
  </si>
  <si>
    <t>LETPA Ballistic Shield</t>
  </si>
  <si>
    <t>24-27</t>
  </si>
  <si>
    <t>Soft Target, Crowded Spaces Protection (Required Purchase) Portable Drone Detection System balance from FY21 &amp; FY22 Soft Target &amp; LETPA FY23</t>
  </si>
  <si>
    <t>drone detector progamming July'24</t>
  </si>
  <si>
    <r>
      <rPr>
        <b/>
        <sz val="14"/>
        <color rgb="FF000000"/>
        <rFont val="Times New Roman"/>
      </rPr>
      <t>Bomb Squad</t>
    </r>
    <r>
      <rPr>
        <sz val="11"/>
        <color rgb="FF000000"/>
        <rFont val="Times New Roman"/>
      </rPr>
      <t xml:space="preserve"> </t>
    </r>
    <r>
      <rPr>
        <sz val="8"/>
        <color rgb="FF000000"/>
        <rFont val="Times New Roman"/>
      </rPr>
      <t>($75,000 minimum spend)</t>
    </r>
  </si>
  <si>
    <t>Home Depot Tool Purchase submitted for cash advance 12-19-2025</t>
  </si>
  <si>
    <t>5362.94 online with shipping</t>
  </si>
  <si>
    <t>25-27</t>
  </si>
  <si>
    <t>Scanna Portable X-Rays (balance pd in FY22)</t>
  </si>
  <si>
    <t>Guiding Eyes for the Blind "Treasure" K9</t>
  </si>
  <si>
    <t>24-12</t>
  </si>
  <si>
    <t>Helmets Industrial Strength Industries</t>
  </si>
  <si>
    <t>cash advance received 11/12/2025</t>
  </si>
  <si>
    <t>25-21</t>
  </si>
  <si>
    <t>PAN Stands Hartzell Machine Works Cash advance submitted 11/12/2025</t>
  </si>
  <si>
    <t>cash advance received 11/14/2025</t>
  </si>
  <si>
    <t>25-23</t>
  </si>
  <si>
    <t xml:space="preserve">ScanX Scout X-Ray w/Battery &amp; Accessories </t>
  </si>
  <si>
    <t>submitted for cash advance 12-19-2025</t>
  </si>
  <si>
    <t>25-28</t>
  </si>
  <si>
    <t>Placeholders</t>
  </si>
  <si>
    <t>TBNG/Vancord 1/1/25 to 6/30/25</t>
  </si>
  <si>
    <t>25-05</t>
  </si>
  <si>
    <t>TBNG/Vancord 7/1/25 to 12/31/25</t>
  </si>
  <si>
    <t>Expedition Communications (formerly MobilSat) IMT does not intend to renew</t>
  </si>
  <si>
    <t>use for IMT Jackets - balance from '22 = $8,551.54 use 4428 and get remaining from equipment</t>
  </si>
  <si>
    <r>
      <rPr>
        <b/>
        <sz val="14"/>
        <color rgb="FF000000"/>
        <rFont val="Times New Roman"/>
      </rPr>
      <t xml:space="preserve">Equipment Maintenance </t>
    </r>
    <r>
      <rPr>
        <b/>
        <sz val="9"/>
        <color rgb="FF000000"/>
        <rFont val="Times New Roman"/>
      </rPr>
      <t>reduced by $9166.13 for communications 2/21/2025</t>
    </r>
  </si>
  <si>
    <t>$50,000 added  from ESF-1 on 1-17-2025</t>
  </si>
  <si>
    <t>Placeholder Higgins Annual Contract (increase by up to  10%)</t>
  </si>
  <si>
    <t>24-32</t>
  </si>
  <si>
    <t>Placeholder Higgins Supplies ($2,000 Released by REPT Vote 12-19-2025)</t>
  </si>
  <si>
    <t>Aristaek Annual Contract (Dates6/1/24 - 5/31/25)</t>
  </si>
  <si>
    <t>24-23</t>
  </si>
  <si>
    <t>Balance for BearCat Tires (Total=$4303.08 with $1,800.09 from 22 ALCRA)</t>
  </si>
  <si>
    <t>SWAT Radio Purchase approved 1-1702025</t>
  </si>
  <si>
    <t>25-07</t>
  </si>
  <si>
    <t xml:space="preserve"> KFT Annual Contract (Dates??? 6/19/24  to 6/18/25)</t>
  </si>
  <si>
    <t>24-29</t>
  </si>
  <si>
    <t>KFT Repair to Winch approved 11/15/2024 $940.00 additional $22.04 approved 1-17-2025 for freight charges</t>
  </si>
  <si>
    <t>24-41</t>
  </si>
  <si>
    <r>
      <rPr>
        <sz val="9"/>
        <color rgb="FF000000"/>
        <rFont val="Times New Roman"/>
      </rPr>
      <t xml:space="preserve">Hydraulic Tank  (FY22 $53.70 balance $1.86) </t>
    </r>
    <r>
      <rPr>
        <b/>
        <sz val="9"/>
        <color rgb="FFC00000"/>
        <rFont val="Times New Roman"/>
      </rPr>
      <t>Cancelled 4/25/202</t>
    </r>
    <r>
      <rPr>
        <sz val="9"/>
        <color rgb="FF000000"/>
        <rFont val="Times New Roman"/>
      </rPr>
      <t>5</t>
    </r>
  </si>
  <si>
    <t>Fairfield Uniform Co - Ballistic Sheild for SWAT approved 5/17/2024 balance FY23 LETPA</t>
  </si>
  <si>
    <t>BearCat Protective Coating &amp; Rust Removal approved not to exceed $5K 2/21/2025</t>
  </si>
  <si>
    <t>not to exceed $5000</t>
  </si>
  <si>
    <t>25-09</t>
  </si>
  <si>
    <r>
      <rPr>
        <sz val="9"/>
        <color rgb="FF000000"/>
        <rFont val="Times New Roman"/>
      </rPr>
      <t xml:space="preserve">SWAT Night Vision Goggles approved 3/21/2025 </t>
    </r>
    <r>
      <rPr>
        <b/>
        <sz val="9"/>
        <color rgb="FFC00000"/>
        <rFont val="Times New Roman"/>
      </rPr>
      <t>CANCELLED 4/28/2025</t>
    </r>
  </si>
  <si>
    <t>4 night vision goggles</t>
  </si>
  <si>
    <t>25-08</t>
  </si>
  <si>
    <r>
      <rPr>
        <sz val="9"/>
        <color rgb="FF000000"/>
        <rFont val="Times New Roman"/>
      </rPr>
      <t xml:space="preserve">SWAT Night Vision Goggles approved 3/21/2025 - Shiipping - Internal PO Only </t>
    </r>
    <r>
      <rPr>
        <sz val="9"/>
        <color rgb="FFFF0000"/>
        <rFont val="Times New Roman"/>
      </rPr>
      <t>CANCELLED 4/28/2025</t>
    </r>
  </si>
  <si>
    <t>not to exceed $76.51</t>
  </si>
  <si>
    <t>25-10</t>
  </si>
  <si>
    <t>PPE Jacket Purchase approved 4/24/2025 $11,487- use remaining in 2022 after paying for HAZMAT conference, $4,428 from EXP COM contract and remaining from Equipment 2023 = $4,124.34 ($0.80 adjustment made from FY22)</t>
  </si>
  <si>
    <t xml:space="preserve">IMT jakcets remaining balance after $4,428.00 approx. </t>
  </si>
  <si>
    <t>Burn Trailer Repairs/Body Work approved 5/16/2025 CT DEMHS approved use of one quote received - on hold until fall '25</t>
  </si>
  <si>
    <t xml:space="preserve">original estimate $8623.38 5/16/2025 quote received 12/10 included tax so needs tax needs to be removed - tax removed on quote received 12/11/2025 </t>
  </si>
  <si>
    <t>increase of appreox $1,500 approved at 12-19-2025 meeting- submitted for cash advance 12/11/2025</t>
  </si>
  <si>
    <t>IMT Ops &amp; Command Communications Equip approved 5/16/2025</t>
  </si>
  <si>
    <t>cash advance received July Extension approved 8/8/2025</t>
  </si>
  <si>
    <t>25-14</t>
  </si>
  <si>
    <t>Firstline Mass Decontaminaiton System approved 6/20/2025</t>
  </si>
  <si>
    <t>cash advance received 8/8/2025</t>
  </si>
  <si>
    <t>25-15</t>
  </si>
  <si>
    <t>Bounce Imaging Licenses &amp; Cloud Sharing Annual Fee Capt Woznyk wants to reup</t>
  </si>
  <si>
    <t>Bounce contacted via phone &amp; email early July by email again 8/5</t>
  </si>
  <si>
    <t>25-22</t>
  </si>
  <si>
    <t>iCor Mini Caliber Tactical Robot Repair approved 8/15/2025</t>
  </si>
  <si>
    <t>cash advance received 9/24/2025</t>
  </si>
  <si>
    <t>Revised 10-1-2025</t>
  </si>
  <si>
    <t>25-19</t>
  </si>
  <si>
    <t>10/8/2025 Revised</t>
  </si>
  <si>
    <t>Solar Project Training approved 8/15/2025 Richard Bir Supplies Original Allocation $900 from $7K approved for training</t>
  </si>
  <si>
    <t>cash advance received $497.33 available balance from approved $7K</t>
  </si>
  <si>
    <t>25-24</t>
  </si>
  <si>
    <r>
      <t xml:space="preserve">Training TEC </t>
    </r>
    <r>
      <rPr>
        <i/>
        <sz val="11"/>
        <rFont val="Calibri"/>
        <family val="2"/>
        <scheme val="minor"/>
      </rPr>
      <t>$50K added from ESF-1 on 1-15-2025</t>
    </r>
  </si>
  <si>
    <t>NASBLA Boat Operation &amp; Search and Rescue Class 6/2024</t>
  </si>
  <si>
    <t>23-69</t>
  </si>
  <si>
    <t>NASBLA approved 5/17/2024 - planned fall'24 balFY22&amp;21</t>
  </si>
  <si>
    <t>Officer NIMS 300&amp;400 Training May 2024</t>
  </si>
  <si>
    <t>24-24</t>
  </si>
  <si>
    <t>Food for CISA /CT NtnlGrd CyberSecurity Training 6/2024</t>
  </si>
  <si>
    <t>Fire Train the Trainer up to $4,000 approved 3/21/2025</t>
  </si>
  <si>
    <t>24-31</t>
  </si>
  <si>
    <t>Decon Training approved 6/20/2025</t>
  </si>
  <si>
    <t>cash advance received 9/2/2025</t>
  </si>
  <si>
    <t>NASBLA BOSAR Training approved 6/20/2025</t>
  </si>
  <si>
    <t>25-17</t>
  </si>
  <si>
    <t>Solar Project Training approved 8/15/2025 Richard Birt $7,000</t>
  </si>
  <si>
    <t>cash advance received 9/24/2025 $6380.81</t>
  </si>
  <si>
    <t>25-20</t>
  </si>
  <si>
    <t>Supervising Critical Incidents - SWAT aproved $4675.00</t>
  </si>
  <si>
    <t>cash advance request submitted 11/21/2025 - Cash Advance received 12-12-2025</t>
  </si>
  <si>
    <t>25-25</t>
  </si>
  <si>
    <t>PO Number</t>
  </si>
  <si>
    <t>ESF</t>
  </si>
  <si>
    <t>Vendor</t>
  </si>
  <si>
    <t>Date</t>
  </si>
  <si>
    <t xml:space="preserve">Amount </t>
  </si>
  <si>
    <t>Comments</t>
  </si>
  <si>
    <t>Grant</t>
  </si>
  <si>
    <t>Procurement Method</t>
  </si>
  <si>
    <t>Fiscal Year 20-21</t>
  </si>
  <si>
    <t>21-02</t>
  </si>
  <si>
    <t>Safeware</t>
  </si>
  <si>
    <t>Kappler Suits (Shove)</t>
  </si>
  <si>
    <t>2019 ELCRA</t>
  </si>
  <si>
    <t>Contract</t>
  </si>
  <si>
    <t>21-03</t>
  </si>
  <si>
    <t>Elbit Systems</t>
  </si>
  <si>
    <t>Night Vision Goggles (Woznyk)</t>
  </si>
  <si>
    <t>2020 ALCRA</t>
  </si>
  <si>
    <t>21-04</t>
  </si>
  <si>
    <t>ChemPro 100i 2018 HSGP (Shove)</t>
  </si>
  <si>
    <t>2018 ALCRA</t>
  </si>
  <si>
    <t>21-05</t>
  </si>
  <si>
    <t>ChemPro 100i 2020 HSGP (Shove)</t>
  </si>
  <si>
    <t>21-06</t>
  </si>
  <si>
    <t>Fire Equpment Hdqrtrs</t>
  </si>
  <si>
    <t>Area Rae Meters (2) (Shove)</t>
  </si>
  <si>
    <t>Preferred Vendor</t>
  </si>
  <si>
    <t>21-07</t>
  </si>
  <si>
    <t>Millenium Products</t>
  </si>
  <si>
    <t>Electronic Signs (Adametz)</t>
  </si>
  <si>
    <t>Contract (GSA)</t>
  </si>
  <si>
    <t>21-08</t>
  </si>
  <si>
    <t>Electronic Sign Parts (Adametz)</t>
  </si>
  <si>
    <t>21-09</t>
  </si>
  <si>
    <t>FLIR</t>
  </si>
  <si>
    <t>iRobot Servicing (Melendez)</t>
  </si>
  <si>
    <t>Sole Source</t>
  </si>
  <si>
    <t>21-10</t>
  </si>
  <si>
    <t>Chips and Tubes</t>
  </si>
  <si>
    <t>Contract/Quotes</t>
  </si>
  <si>
    <t>21-11</t>
  </si>
  <si>
    <t>Hurd Custom Machinery</t>
  </si>
  <si>
    <t>Fireworks Disposal Trailer (single axle)</t>
  </si>
  <si>
    <t xml:space="preserve">Sole Source </t>
  </si>
  <si>
    <t>21-12</t>
  </si>
  <si>
    <t>National Tactical Officers Assocation</t>
  </si>
  <si>
    <t>12/23//2020</t>
  </si>
  <si>
    <t>Supervising Patrol Critical Incidents</t>
  </si>
  <si>
    <t>Training, Sole Source</t>
  </si>
  <si>
    <t>21-13</t>
  </si>
  <si>
    <t>Security Uniforms</t>
  </si>
  <si>
    <t>Three sets of body armor, Bomb Squad</t>
  </si>
  <si>
    <t>21-14REV</t>
  </si>
  <si>
    <t>Three Helmets, 3 Helmet Shrouds, Bomb Squad</t>
  </si>
  <si>
    <t>21-15</t>
  </si>
  <si>
    <t>Scania</t>
  </si>
  <si>
    <t>ScanX Scout Large Format Xray plus accessories</t>
  </si>
  <si>
    <t>21-16</t>
  </si>
  <si>
    <t>TBNG</t>
  </si>
  <si>
    <t>IT Trailer Equipment</t>
  </si>
  <si>
    <t>Preferred Vendor/Quotes</t>
  </si>
  <si>
    <t>21-17</t>
  </si>
  <si>
    <t>PEAC Aristatek</t>
  </si>
  <si>
    <t>Tier II (Phase 1) Facility Hazard Anaylsis</t>
  </si>
  <si>
    <t>21-18</t>
  </si>
  <si>
    <t>Fire Equipment Hdqtrs</t>
  </si>
  <si>
    <t>AreaRAE Pelican Cases</t>
  </si>
  <si>
    <t>21-19</t>
  </si>
  <si>
    <t>HazProof Boots (50 pairs)</t>
  </si>
  <si>
    <t>Contract (CT State)</t>
  </si>
  <si>
    <t>21-20</t>
  </si>
  <si>
    <t xml:space="preserve">Safety Gloves </t>
  </si>
  <si>
    <t>21-21</t>
  </si>
  <si>
    <t>Mini Matrix Message Boards (3)</t>
  </si>
  <si>
    <t>2018ALCRA</t>
  </si>
  <si>
    <t>21-22</t>
  </si>
  <si>
    <t>Common Cents EMS Supply</t>
  </si>
  <si>
    <t>Trauma Packs</t>
  </si>
  <si>
    <t>2020ALCRA</t>
  </si>
  <si>
    <t>21-23</t>
  </si>
  <si>
    <t>ThermoScientific</t>
  </si>
  <si>
    <t>Gemini &amp; SPRD-ER Bundle w/Warranty</t>
  </si>
  <si>
    <t>Sole Source/GSA</t>
  </si>
  <si>
    <t>21-24</t>
  </si>
  <si>
    <t>Combustible Leak Detector</t>
  </si>
  <si>
    <t>2019ELCRA</t>
  </si>
  <si>
    <t>21-25</t>
  </si>
  <si>
    <t>Fire Tech &amp; Safety of NE</t>
  </si>
  <si>
    <t>Lion MT94 Gore Chempak Suits</t>
  </si>
  <si>
    <t>21-26</t>
  </si>
  <si>
    <t>RAELink3 Kit/Modem with GPS</t>
  </si>
  <si>
    <t>21-27</t>
  </si>
  <si>
    <t>RJI Consulting, LLC</t>
  </si>
  <si>
    <t>Hazardous Materials Repsonse Team Training</t>
  </si>
  <si>
    <t>21-28</t>
  </si>
  <si>
    <t>21-29</t>
  </si>
  <si>
    <t>ProVantage</t>
  </si>
  <si>
    <t>Dell Laptop Computers (2)</t>
  </si>
  <si>
    <t>No Procurement Criteria</t>
  </si>
  <si>
    <t>21-30</t>
  </si>
  <si>
    <t>Elm City Trailer LLC</t>
  </si>
  <si>
    <t>Eagle Car Trailer, Tri-Axle</t>
  </si>
  <si>
    <t>2020ELCRA</t>
  </si>
  <si>
    <t>Lowest Quote</t>
  </si>
  <si>
    <t>Fiscal Year 21-22</t>
  </si>
  <si>
    <t>22-01</t>
  </si>
  <si>
    <t>Norcom CT</t>
  </si>
  <si>
    <t>8TAC/8CALL Control Stations(Update)</t>
  </si>
  <si>
    <t>2019ALCRA</t>
  </si>
  <si>
    <t>CT Contract 19PSX0088</t>
  </si>
  <si>
    <t>22-02</t>
  </si>
  <si>
    <t>East Coast Sign &amp; Supply</t>
  </si>
  <si>
    <t>Electronic Sign Repairs, Cone Replacement</t>
  </si>
  <si>
    <t>22-03</t>
  </si>
  <si>
    <t>Salamander Printer Supplies (ribbon)</t>
  </si>
  <si>
    <t>22-04</t>
  </si>
  <si>
    <t>ThermoScientific Toxic Vapor Analyzer</t>
  </si>
  <si>
    <t>2021ALCRA</t>
  </si>
  <si>
    <t>CT Contract 19PSX0104</t>
  </si>
  <si>
    <t>22-05</t>
  </si>
  <si>
    <t>Northwest Hills Automotive</t>
  </si>
  <si>
    <t>Chevrolet Medium Duty 4500 4x2, 2021</t>
  </si>
  <si>
    <t>CT Contract 19PSX0161</t>
  </si>
  <si>
    <t>22-06</t>
  </si>
  <si>
    <t>Bounce Imaging</t>
  </si>
  <si>
    <t>Bounce Imaging Cameras (2)</t>
  </si>
  <si>
    <t>22-07</t>
  </si>
  <si>
    <t>CANCELLED</t>
  </si>
  <si>
    <t>Gemini Raman and FTIR Meter</t>
  </si>
  <si>
    <t>22-08</t>
  </si>
  <si>
    <t>Night Enforcer Night Vision Goggles</t>
  </si>
  <si>
    <t>22-09</t>
  </si>
  <si>
    <t>Med-Eng</t>
  </si>
  <si>
    <t>Bomb Suits, Helmets, Visors</t>
  </si>
  <si>
    <t>Three Quotes</t>
  </si>
  <si>
    <t>22-10</t>
  </si>
  <si>
    <t>Light Towers (2)</t>
  </si>
  <si>
    <t>GSA Contract GS-07F-5791R</t>
  </si>
  <si>
    <t>22-11</t>
  </si>
  <si>
    <t>Light Tower (1)</t>
  </si>
  <si>
    <t>22-12REV</t>
  </si>
  <si>
    <t>ICOR Technology</t>
  </si>
  <si>
    <t>Mini-CALIBER Robot</t>
  </si>
  <si>
    <t>GSA Contract GS 07F-0430V</t>
  </si>
  <si>
    <t>Calendar Year 2022</t>
  </si>
  <si>
    <t>22-13</t>
  </si>
  <si>
    <t>Able Tool &amp; Equipment</t>
  </si>
  <si>
    <t xml:space="preserve">Light Towers (2) </t>
  </si>
  <si>
    <t>CT Contract 17PSX0135</t>
  </si>
  <si>
    <t>22-14</t>
  </si>
  <si>
    <t>Bomb Squad Emergency Vehicle</t>
  </si>
  <si>
    <t>22-15</t>
  </si>
  <si>
    <t>Emerging Tactical Solutions</t>
  </si>
  <si>
    <t>Specialty Surveillance Goggles</t>
  </si>
  <si>
    <t>22-16</t>
  </si>
  <si>
    <t>Gengras Ford LLC</t>
  </si>
  <si>
    <t>Ford Econoline E-450 ESF-7</t>
  </si>
  <si>
    <t>19PXS0161</t>
  </si>
  <si>
    <t>22-17</t>
  </si>
  <si>
    <t>Emergency Shelter/Portable Heater</t>
  </si>
  <si>
    <t>19PSX0104</t>
  </si>
  <si>
    <t>22-18</t>
  </si>
  <si>
    <t>RAE MiniRAE 3000 Model PGM-7320</t>
  </si>
  <si>
    <t>22-19</t>
  </si>
  <si>
    <t>Kaufmann Utility Trailer for Shelter/HVAC</t>
  </si>
  <si>
    <t>22-20</t>
  </si>
  <si>
    <t>Tier II (Phase 2) Facility Hazard Anaylsis</t>
  </si>
  <si>
    <t>22-21</t>
  </si>
  <si>
    <t>First Choice Safety Solutions</t>
  </si>
  <si>
    <t>Statewide Hazardous Materials Symposium</t>
  </si>
  <si>
    <t>Fiscal Year 22-23</t>
  </si>
  <si>
    <t>22-22</t>
  </si>
  <si>
    <t>WMDTech LLC</t>
  </si>
  <si>
    <t xml:space="preserve">   8/15/2022</t>
  </si>
  <si>
    <t>Grid Aim System</t>
  </si>
  <si>
    <t>22-23</t>
  </si>
  <si>
    <t>Laurus Systems, Inc.</t>
  </si>
  <si>
    <t>FLIR identiFINDER/3 ext.year warranty</t>
  </si>
  <si>
    <t>GSA Contract GS07F0147T</t>
  </si>
  <si>
    <t>22-24</t>
  </si>
  <si>
    <t>ProPac</t>
  </si>
  <si>
    <t>Red Cross Supplies/Equipment</t>
  </si>
  <si>
    <t>22-25</t>
  </si>
  <si>
    <t>Ideal Blasting</t>
  </si>
  <si>
    <t>Dual Blasting Cap Protector 5268 (10)</t>
  </si>
  <si>
    <t>GSA Contract GS-07F-131CA</t>
  </si>
  <si>
    <t>22-26</t>
  </si>
  <si>
    <t>Soli's Garage LLC</t>
  </si>
  <si>
    <t>SWAT Truck Box Outfitting</t>
  </si>
  <si>
    <t>22-27</t>
  </si>
  <si>
    <t>Rings End Lumber</t>
  </si>
  <si>
    <t>Outfitting of HazMat Trailer</t>
  </si>
  <si>
    <t>2021ELCRA</t>
  </si>
  <si>
    <t>Under $2,500</t>
  </si>
  <si>
    <t>22-28</t>
  </si>
  <si>
    <t>Suppression Foam, HazMat</t>
  </si>
  <si>
    <t>Three quotes, State Contract</t>
  </si>
  <si>
    <t>22-29</t>
  </si>
  <si>
    <t>Lighthouse Signs</t>
  </si>
  <si>
    <t>HazMat Trailer signage</t>
  </si>
  <si>
    <t>22-30</t>
  </si>
  <si>
    <t>Draeger Tubes and Kits (Order #1927587)</t>
  </si>
  <si>
    <t>State Contract 19PSX0104</t>
  </si>
  <si>
    <t>22-31</t>
  </si>
  <si>
    <t>Draeger Tubes and Kits (Order #1927599)</t>
  </si>
  <si>
    <t>22-32</t>
  </si>
  <si>
    <t>Draeger Tubes and Kits (Order #1927626)</t>
  </si>
  <si>
    <t>22-33</t>
  </si>
  <si>
    <t>Draeger Tubes and Kits (Order #1927635)</t>
  </si>
  <si>
    <t>22-34</t>
  </si>
  <si>
    <t>Draeger Tubes and Kits (Order #1947658)</t>
  </si>
  <si>
    <t>22-35</t>
  </si>
  <si>
    <t>Fire Equipment Headquarters</t>
  </si>
  <si>
    <t>Replacement Chlorine Sensor AreaRAE</t>
  </si>
  <si>
    <t>Preferred Vendor, All AreaRAE</t>
  </si>
  <si>
    <t>22-36</t>
  </si>
  <si>
    <t>Federal Resources</t>
  </si>
  <si>
    <t>ThermoScientific Gemini Meter</t>
  </si>
  <si>
    <t>20, 21ALCRA</t>
  </si>
  <si>
    <t>GSA Contract GS-07F-9287S</t>
  </si>
  <si>
    <t>22-37</t>
  </si>
  <si>
    <t>Dahlgren Decon System</t>
  </si>
  <si>
    <t>20, 22ALCRA</t>
  </si>
  <si>
    <t>22-38</t>
  </si>
  <si>
    <t>Mini-Mattrix Message Board Trailer</t>
  </si>
  <si>
    <t>19, 22ALCRA</t>
  </si>
  <si>
    <t>22-39</t>
  </si>
  <si>
    <t>The Haz Mat Guys Productions</t>
  </si>
  <si>
    <t>In-person Lithium Ion Battery Training</t>
  </si>
  <si>
    <t>2022ALCRA</t>
  </si>
  <si>
    <t>Calendar Year 2023</t>
  </si>
  <si>
    <t>23-40</t>
  </si>
  <si>
    <t>Avon C50 Protective mask/twin air port</t>
  </si>
  <si>
    <t>23-41</t>
  </si>
  <si>
    <t>Light Tower</t>
  </si>
  <si>
    <t>19, 20, 21ALCRA</t>
  </si>
  <si>
    <t>23-42</t>
  </si>
  <si>
    <t>Various Equipment</t>
  </si>
  <si>
    <t>23-43</t>
  </si>
  <si>
    <t>23-44</t>
  </si>
  <si>
    <t>AreaRAE meters (2)</t>
  </si>
  <si>
    <t>23-45</t>
  </si>
  <si>
    <t>Advanced Security Technology</t>
  </si>
  <si>
    <t>Modular Vehicle Barriers/Trailer</t>
  </si>
  <si>
    <t>23-46</t>
  </si>
  <si>
    <t>KFT Fire Trainer LLC</t>
  </si>
  <si>
    <t>Inspection Fee, Inspection of Burn Trailer</t>
  </si>
  <si>
    <t>23-47</t>
  </si>
  <si>
    <t>Novus Insight</t>
  </si>
  <si>
    <t>Cybersecurity Tabletop Exercise</t>
  </si>
  <si>
    <t>23-48</t>
  </si>
  <si>
    <t>Global Assets Integrated</t>
  </si>
  <si>
    <t>Single Punch Shock Tubes and related gear</t>
  </si>
  <si>
    <t>Below Quote Threshold</t>
  </si>
  <si>
    <t>23-49</t>
  </si>
  <si>
    <t>EOD Gear/Training Center Pros</t>
  </si>
  <si>
    <t>EOD High Visibility Remote Pull Line</t>
  </si>
  <si>
    <t xml:space="preserve">Below Threshold/GSA </t>
  </si>
  <si>
    <t>23-50</t>
  </si>
  <si>
    <t>Kiwi Breaching Products</t>
  </si>
  <si>
    <t>KBP Exclusive Breachers Starter Kit</t>
  </si>
  <si>
    <t>23-51</t>
  </si>
  <si>
    <t>SAD Kit (7)</t>
  </si>
  <si>
    <t>23-52</t>
  </si>
  <si>
    <t>H.L. Dalis, Inc.</t>
  </si>
  <si>
    <t>Medic Assault Pack (7) &amp; Tac Pouch 4 (7)</t>
  </si>
  <si>
    <t xml:space="preserve">Hazardous Materials Technician </t>
  </si>
  <si>
    <t>2021 ELCRA</t>
  </si>
  <si>
    <t>23-53</t>
  </si>
  <si>
    <t>Pancake Firsker, CTL Rapid Test, Fentenyl Test, Flouride Test</t>
  </si>
  <si>
    <t>23-54</t>
  </si>
  <si>
    <t>Annual Maintenance Contract</t>
  </si>
  <si>
    <t>21, 22  ALCRA</t>
  </si>
  <si>
    <t>23-55</t>
  </si>
  <si>
    <t>Witmer Public Safety Group/Officer Store</t>
  </si>
  <si>
    <t>Streamlight portable light, switchblade AC &amp; Leathreman</t>
  </si>
  <si>
    <t>2019 ALCRA</t>
  </si>
  <si>
    <t>KFT Fire Trainer Parts &amp; Labor for Repairs</t>
  </si>
  <si>
    <t>Labor, Strap w/Snap Hook, Battery</t>
  </si>
  <si>
    <t>2021 ALCRA</t>
  </si>
  <si>
    <t>Alfrod DemiMod Set DM1001</t>
  </si>
  <si>
    <t>Below Threshold</t>
  </si>
  <si>
    <t>HCC Tactical</t>
  </si>
  <si>
    <t>YOTE Hydration Pack R-BP-YOTE-5SRG</t>
  </si>
  <si>
    <t>Mini Breakaway Pulley, Nite-Ize S-Biner, Endless Loop 24inch</t>
  </si>
  <si>
    <t>Motorola Solutions</t>
  </si>
  <si>
    <t>Batteries APX6000 (30)</t>
  </si>
  <si>
    <t>CT State Contract A-99-001</t>
  </si>
  <si>
    <t>HazMat Training - usually ELCRA fund</t>
  </si>
  <si>
    <t>2022 ALCRA</t>
  </si>
  <si>
    <t>ProPack, LLC</t>
  </si>
  <si>
    <t>Equipment &amp; Supplies for Shelters</t>
  </si>
  <si>
    <t>Fed Purchases/Multiple Quotes</t>
  </si>
  <si>
    <t>Emergency Vehicle Upfit</t>
  </si>
  <si>
    <t>Sole Source Vendor</t>
  </si>
  <si>
    <t>Motorola Solutions, Inc</t>
  </si>
  <si>
    <t>PSAP Control Stations</t>
  </si>
  <si>
    <t>Software Service</t>
  </si>
  <si>
    <t>Higgins Corporation</t>
  </si>
  <si>
    <t>Additional 200 Records Added</t>
  </si>
  <si>
    <t>Below Threshold/Contract Add-on</t>
  </si>
  <si>
    <t>Accessories</t>
  </si>
  <si>
    <t>PSAP Control Station Accessories</t>
  </si>
  <si>
    <t>Magnum Electronics, Inc</t>
  </si>
  <si>
    <t>11/17//2023</t>
  </si>
  <si>
    <t>Pelican Cases</t>
  </si>
  <si>
    <t>Chem Pro Test Stick</t>
  </si>
  <si>
    <t>Safeware, Inc.</t>
  </si>
  <si>
    <t>ChemPro Test Stick - Black with Core</t>
  </si>
  <si>
    <t>CT State Contract 19PSX0104</t>
  </si>
  <si>
    <t>BOSAR Training</t>
  </si>
  <si>
    <t>NASBLA</t>
  </si>
  <si>
    <t>BOSAR Rescue Training Guilford Fire Dept 20 Students June 2024</t>
  </si>
  <si>
    <t>2023 ALCRA</t>
  </si>
  <si>
    <t xml:space="preserve">HazMat Training </t>
  </si>
  <si>
    <t>2023 ELCRA</t>
  </si>
  <si>
    <t>Golden Engineering, Inc.</t>
  </si>
  <si>
    <t>X-ray XR150 GFX Kit</t>
  </si>
  <si>
    <t>20 &amp; '22 ALCRA</t>
  </si>
  <si>
    <t>Galls</t>
  </si>
  <si>
    <t>LE1750 BLK Flex Gas Mask Pouch</t>
  </si>
  <si>
    <t>Expedition Communications (MobilSat)</t>
  </si>
  <si>
    <t>Annual Renewal of contract Metered 6Mx1.5M Plan</t>
  </si>
  <si>
    <t>Contracted Service Renewal</t>
  </si>
  <si>
    <t>Jonathan Barbagallo - CT IMT West Team Admin</t>
  </si>
  <si>
    <t>Contract Renewal 10/1/2023 - 9/30/2024</t>
  </si>
  <si>
    <t>LCEO/Own the Night</t>
  </si>
  <si>
    <t>Ballistic Helmets w/AMP Communication Headset &amp; Accessories</t>
  </si>
  <si>
    <t>FY20, FY21, FY22</t>
  </si>
  <si>
    <t>Sealed Bid RFP</t>
  </si>
  <si>
    <t>Vancord/TBNG</t>
  </si>
  <si>
    <t>Contact Service Invoice #3087</t>
  </si>
  <si>
    <t>FY22 ALCRA</t>
  </si>
  <si>
    <t xml:space="preserve">Veoci </t>
  </si>
  <si>
    <t>Professional Service Hours Special Project 10/19/2023-10/18/2024</t>
  </si>
  <si>
    <t>FY23 ELCRA</t>
  </si>
  <si>
    <t>Service Request from Contractor Amount Changed 5-30-2025</t>
  </si>
  <si>
    <t>Zytron 300 Coverall &amp; TE Suits &amp; Chlorine Kit A</t>
  </si>
  <si>
    <t>Scanna</t>
  </si>
  <si>
    <t>ScanSilc 1824 Portable X-Ray unit</t>
  </si>
  <si>
    <t>FY22 &amp; FY23</t>
  </si>
  <si>
    <t>Federal Contract ? Sole Source?</t>
  </si>
  <si>
    <t>ScanSilc 2430 Portable X-Ray unit</t>
  </si>
  <si>
    <t>FY23 ALCRA</t>
  </si>
  <si>
    <t>24-10</t>
  </si>
  <si>
    <t>Licenses and Cloud Sharing Services</t>
  </si>
  <si>
    <t>Sole Source - Below Threshold</t>
  </si>
  <si>
    <t>Lifeguard Systems</t>
  </si>
  <si>
    <t>Rapid Deployment  Search &amp; Rescue/Recovery Training</t>
  </si>
  <si>
    <t>FY21 ALCRA</t>
  </si>
  <si>
    <t>Guiding Eyes for the Blind</t>
  </si>
  <si>
    <t>K9 Bomb Dog</t>
  </si>
  <si>
    <t>Sole Source/Federal ATF Contract</t>
  </si>
  <si>
    <t>2U UPS Replacement Battery Cartridge for select Tripp Lite</t>
  </si>
  <si>
    <t>Sole Source/Below Threshold</t>
  </si>
  <si>
    <t>HOLD - NEED Letter re: not barred from biz with FEMA</t>
  </si>
  <si>
    <t>JJS Technical Services</t>
  </si>
  <si>
    <t>PID Repair</t>
  </si>
  <si>
    <t>Northeastern Communications (NORCOM)</t>
  </si>
  <si>
    <t>Additional PSAP Control Stations</t>
  </si>
  <si>
    <t>State Contract 19PSX0088</t>
  </si>
  <si>
    <t>Goosetown Enterperises, Inc. (Goosetown Commications</t>
  </si>
  <si>
    <t>Labor to Install Control Stations &amp; Antenna</t>
  </si>
  <si>
    <t>FY22 ALCRA &amp; FY23 ALCRA</t>
  </si>
  <si>
    <t>State Contract 19PSX0088 Updated 5-30-2025 to add Antenna</t>
  </si>
  <si>
    <t>Renewal Fortinet Threat Protection</t>
  </si>
  <si>
    <t>Higgins Corp Salamander</t>
  </si>
  <si>
    <t>Replace Higgins Salamender Printing System/Milford</t>
  </si>
  <si>
    <t>Elevated Training &amp; Consulting</t>
  </si>
  <si>
    <t>IMT 2 day AHIMT Ex w/2evals &amp; 1 exercise controller</t>
  </si>
  <si>
    <t>FY22 &amp; FY23 ALCRA</t>
  </si>
  <si>
    <t>RAE sensor &amp; systems 4 Cal Gas Mix</t>
  </si>
  <si>
    <t>BOSAR Rescue Training New Haven Ports 20 Students Fall 2024</t>
  </si>
  <si>
    <t>FY21, FY22, FY23ALCRA</t>
  </si>
  <si>
    <t>Sentinel Consulting</t>
  </si>
  <si>
    <t>Dedrone Fixed Site 5yr configurable solution, software, RF sensor</t>
  </si>
  <si>
    <t>GSA Contract</t>
  </si>
  <si>
    <t>AristaTek</t>
  </si>
  <si>
    <t>Annual Tech Support &amp; Software update Service Renewal</t>
  </si>
  <si>
    <t>FY23</t>
  </si>
  <si>
    <t>Existing Service Contract</t>
  </si>
  <si>
    <t>State of CT Commission on Fire Prevention &amp; Control</t>
  </si>
  <si>
    <t>Officer NIMS 300 &amp; 400 Classes</t>
  </si>
  <si>
    <t>State of CT Department/Sole Source</t>
  </si>
  <si>
    <t>Renewal PEAC WEB access 505 TIER II Facilities</t>
  </si>
  <si>
    <t>Annual Veoci licenses - 4 regular &amp; 46 occasional</t>
  </si>
  <si>
    <t>Fairfield Uniform Co</t>
  </si>
  <si>
    <t>Lighweight Rifle-rated Defense Position Bunker/Shield</t>
  </si>
  <si>
    <r>
      <t>Contract # </t>
    </r>
    <r>
      <rPr>
        <b/>
        <u/>
        <sz val="10"/>
        <color rgb="FF2196F3"/>
        <rFont val="Roboto"/>
        <family val="2"/>
        <charset val="1"/>
      </rPr>
      <t>17PSX0024</t>
    </r>
  </si>
  <si>
    <t xml:space="preserve">MultiRAE 02 Sensor Oxygen, Combusticle Catalytic Bead </t>
  </si>
  <si>
    <t>23ELCRA</t>
  </si>
  <si>
    <t>KFT Fire Trainer Preventive &amp; Corrective Maintenance</t>
  </si>
  <si>
    <t>23 ALCRA</t>
  </si>
  <si>
    <t>Check Source Kit Co-60, Cs-137 Sr-90 sealed disk set of 5 2 beta 2 gamma</t>
  </si>
  <si>
    <t>23 ELCRA</t>
  </si>
  <si>
    <t>Train the Trainer Class - 1 Day (8hr) refresher trianing for up to 10</t>
  </si>
  <si>
    <t>Higgins Corp</t>
  </si>
  <si>
    <t>Salamander Live Level 3 Licenses &amp; personnel records</t>
  </si>
  <si>
    <t>TBNG Consulting</t>
  </si>
  <si>
    <t>Core Support Plus Contract 6 months July 1-Dec 31, 2024</t>
  </si>
  <si>
    <t>22 ALCRA</t>
  </si>
  <si>
    <t>CANCELLED 11/14/2024</t>
  </si>
  <si>
    <t>RAPID HazMat Decon Training</t>
  </si>
  <si>
    <t>2023 ELCRA/EMPG</t>
  </si>
  <si>
    <t>Ammonia Emergency Response &amp; Exercise</t>
  </si>
  <si>
    <t>23&amp;'24 ELCRA/EMPG</t>
  </si>
  <si>
    <t>24-36</t>
  </si>
  <si>
    <t>Sean DeCrane</t>
  </si>
  <si>
    <t>Energy Storage Systems Li-ion Battery Class</t>
  </si>
  <si>
    <t>24 EMPG</t>
  </si>
  <si>
    <t>United Rentals</t>
  </si>
  <si>
    <t>Repair/Replacement of Hydraulic Tank</t>
  </si>
  <si>
    <t>23 HSGP</t>
  </si>
  <si>
    <r>
      <rPr>
        <u/>
        <sz val="10"/>
        <color rgb="FF2196F3"/>
        <rFont val="Roboto"/>
      </rPr>
      <t>Ct State Contract # </t>
    </r>
    <r>
      <rPr>
        <b/>
        <u/>
        <sz val="10"/>
        <color rgb="FF2196F3"/>
        <rFont val="Roboto"/>
      </rPr>
      <t>15PSX0109</t>
    </r>
  </si>
  <si>
    <t>30 Vials Accessory Kit for Gemeni Sensor</t>
  </si>
  <si>
    <t>22 HSGP/ALCRA</t>
  </si>
  <si>
    <t>A&amp;S Auto Repair and Body Shop, Inc.</t>
  </si>
  <si>
    <t>JTTS Commercial Tire</t>
  </si>
  <si>
    <t>BearCat Tires</t>
  </si>
  <si>
    <t>22ALCRA/23ALCRA</t>
  </si>
  <si>
    <t>CT State Contract #23PSX0024</t>
  </si>
  <si>
    <t>Fire Trainer Winch Replacement (not covered under contract)</t>
  </si>
  <si>
    <t>Marcus Communications</t>
  </si>
  <si>
    <t>Antenna, Gound Kit, Antenna Mount and Labor at Meriden PD</t>
  </si>
  <si>
    <t>State Contract # 19PSX0088</t>
  </si>
  <si>
    <t>NORCOMCT</t>
  </si>
  <si>
    <t>Programming Templates for PSAP 6 control stations</t>
  </si>
  <si>
    <t>Magnum Electronics, Inc.</t>
  </si>
  <si>
    <t>Radio Accessories &amp; Batteries</t>
  </si>
  <si>
    <t>Fed Contract 786404830 expires 2028 with Air Force</t>
  </si>
  <si>
    <t>Firmware Upgrade &amp; Reprogram Cache Portables</t>
  </si>
  <si>
    <t>Core Plus Support Contract 1-1-2025 to 12-31-2025</t>
  </si>
  <si>
    <t>25-06</t>
  </si>
  <si>
    <t>Mass. Assoc. of Harzardous Materials Technicians</t>
  </si>
  <si>
    <t xml:space="preserve">MAHMAT Conference 3/26 &amp; 3/27 </t>
  </si>
  <si>
    <t>22ALCRA</t>
  </si>
  <si>
    <t>Goosetown Communications</t>
  </si>
  <si>
    <t>Radio &amp; Accessories</t>
  </si>
  <si>
    <t>23ALCRA</t>
  </si>
  <si>
    <r>
      <rPr>
        <u/>
        <sz val="10"/>
        <color rgb="FF2196F3"/>
        <rFont val="Roboto"/>
      </rPr>
      <t>Contract # </t>
    </r>
    <r>
      <rPr>
        <b/>
        <u/>
        <sz val="10"/>
        <color rgb="FF2196F3"/>
        <rFont val="Roboto"/>
      </rPr>
      <t>19PSX0088/PSE01</t>
    </r>
  </si>
  <si>
    <r>
      <rPr>
        <sz val="11"/>
        <color rgb="FFFF0000"/>
        <rFont val="Calibri"/>
        <scheme val="minor"/>
      </rPr>
      <t xml:space="preserve">CANCELLED </t>
    </r>
    <r>
      <rPr>
        <sz val="11"/>
        <color rgb="FF000000"/>
        <rFont val="Calibri"/>
        <scheme val="minor"/>
      </rPr>
      <t>Elbit Systems of America</t>
    </r>
  </si>
  <si>
    <t>Night Vision Goggles</t>
  </si>
  <si>
    <t>47QSMD20R0001 Federal Contract</t>
  </si>
  <si>
    <t>Barnick's Truck &amp; Equipment</t>
  </si>
  <si>
    <t>Rust resistent coating for body and rims</t>
  </si>
  <si>
    <r>
      <rPr>
        <sz val="11"/>
        <color rgb="FFFF0000"/>
        <rFont val="Calibri"/>
        <scheme val="minor"/>
      </rPr>
      <t>CANCELLED</t>
    </r>
    <r>
      <rPr>
        <sz val="11"/>
        <color rgb="FF000000"/>
        <rFont val="Calibri"/>
        <scheme val="minor"/>
      </rPr>
      <t xml:space="preserve"> Elbit Systems of America</t>
    </r>
  </si>
  <si>
    <t>FedEx shipping not to exceed  $76.51</t>
  </si>
  <si>
    <t>25-11</t>
  </si>
  <si>
    <t>HIlton Garden Inn Foxborough Patriot's Place</t>
  </si>
  <si>
    <t>Below Threshold per room</t>
  </si>
  <si>
    <t>C&amp;S Supply</t>
  </si>
  <si>
    <t>10 Ricochet Jackets for IMT</t>
  </si>
  <si>
    <t>Best Quote</t>
  </si>
  <si>
    <t>25-13</t>
  </si>
  <si>
    <t>Per Diem for MAHMAT Conference</t>
  </si>
  <si>
    <t>Not to exceed $2,188.00 for Per Diem &amp; Mileage</t>
  </si>
  <si>
    <t>Per Diem per GSA</t>
  </si>
  <si>
    <t>Serviam Solutions</t>
  </si>
  <si>
    <t>IMT Communications Equipment Install</t>
  </si>
  <si>
    <t>Decontamination Training</t>
  </si>
  <si>
    <t>25-16</t>
  </si>
  <si>
    <t>Firstline Decontamination System</t>
  </si>
  <si>
    <t>Safeware State Contract 19PSX0104</t>
  </si>
  <si>
    <t>Boat Operator Search &amp; Rescue Training</t>
  </si>
  <si>
    <t>Cellsafe MAX Drum &amp; CellBlockEX Mineral Fire Supp</t>
  </si>
  <si>
    <t>adjusted 10/8/2025</t>
  </si>
  <si>
    <t>iCor Technology</t>
  </si>
  <si>
    <t>Robot Repair (Original cost $15,194.02)</t>
  </si>
  <si>
    <t>S.A.F.E Training</t>
  </si>
  <si>
    <t>Fire Training for EV, PV, BESS &amp; ESS</t>
  </si>
  <si>
    <t>Industrial Strength Supply</t>
  </si>
  <si>
    <t>OPS-CORE Helmets &amp; Accessories</t>
  </si>
  <si>
    <t>GSA Contract #47QSHA19D0053</t>
  </si>
  <si>
    <t>Hartzell Machine Works</t>
  </si>
  <si>
    <t>PAN &amp; X-Ray Stands</t>
  </si>
  <si>
    <t xml:space="preserve">Below Threshold </t>
  </si>
  <si>
    <t>Supplies for SAFE Training</t>
  </si>
  <si>
    <t>Supplies</t>
  </si>
  <si>
    <t>National Tactical Officers Association</t>
  </si>
  <si>
    <t>Training - Supervising Critical Incidents</t>
  </si>
  <si>
    <t>25-26</t>
  </si>
  <si>
    <t>Devivo Collision Centers</t>
  </si>
  <si>
    <t>Burn Trailer Repairs and Body Work</t>
  </si>
  <si>
    <t>Home Depot</t>
  </si>
  <si>
    <t>Hand and Power Tools</t>
  </si>
  <si>
    <t>Purchase Order</t>
  </si>
  <si>
    <t>BILL TO:</t>
  </si>
  <si>
    <t xml:space="preserve">Lower CT River Valley C.O.G.                                                                                               </t>
  </si>
  <si>
    <t xml:space="preserve">Susie Beckman, Fiduciary Agent for DEMHS Region 2                                              </t>
  </si>
  <si>
    <r>
      <rPr>
        <sz val="9"/>
        <rFont val="Arial"/>
        <family val="2"/>
      </rPr>
      <t>Date</t>
    </r>
  </si>
  <si>
    <r>
      <rPr>
        <sz val="9"/>
        <rFont val="Arial"/>
        <family val="2"/>
      </rPr>
      <t>P.O. No.</t>
    </r>
  </si>
  <si>
    <t>145 Dennison Road</t>
  </si>
  <si>
    <t>Essex, CT  06426</t>
  </si>
  <si>
    <t>860-581-8554</t>
  </si>
  <si>
    <t>sbeckman@rivercog.org</t>
  </si>
  <si>
    <t xml:space="preserve">SHIP TO: </t>
  </si>
  <si>
    <t>Name</t>
  </si>
  <si>
    <t>AC Michael Shove</t>
  </si>
  <si>
    <t>Address</t>
  </si>
  <si>
    <t>Guilford Fire Dept</t>
  </si>
  <si>
    <t>4403 Forbes Blvd</t>
  </si>
  <si>
    <t>390 Church St</t>
  </si>
  <si>
    <t>Lanham, MD 20706-4328</t>
  </si>
  <si>
    <t>Guilford, CT 06437</t>
  </si>
  <si>
    <r>
      <rPr>
        <sz val="9"/>
        <rFont val="Arial"/>
        <family val="2"/>
      </rPr>
      <t>Item</t>
    </r>
  </si>
  <si>
    <r>
      <rPr>
        <sz val="9"/>
        <rFont val="Arial"/>
        <family val="2"/>
      </rPr>
      <t>Description</t>
    </r>
  </si>
  <si>
    <r>
      <rPr>
        <sz val="9"/>
        <rFont val="Arial"/>
        <family val="2"/>
      </rPr>
      <t>Qty</t>
    </r>
  </si>
  <si>
    <r>
      <rPr>
        <sz val="9"/>
        <rFont val="Arial"/>
        <family val="2"/>
      </rPr>
      <t>Rate</t>
    </r>
  </si>
  <si>
    <r>
      <rPr>
        <sz val="9"/>
        <rFont val="Arial"/>
        <family val="2"/>
      </rPr>
      <t>Amount</t>
    </r>
  </si>
  <si>
    <r>
      <t>Quote #10235503  via email 7/25/2025</t>
    </r>
    <r>
      <rPr>
        <sz val="10"/>
        <color rgb="FFFF0000"/>
        <rFont val="Times New Roman"/>
      </rPr>
      <t xml:space="preserve"> </t>
    </r>
    <r>
      <rPr>
        <sz val="10"/>
        <color rgb="FF000000"/>
        <rFont val="Times New Roman"/>
      </rPr>
      <t xml:space="preserve"> - tax exempt purchase - delivery fees included in quotation amount. Please note differing "BILL TO" and "SHIP TO" addresses. Please include signed packing slip with vendor invoice. </t>
    </r>
  </si>
  <si>
    <t>CBK CBDRM016M</t>
  </si>
  <si>
    <t>CellDafe MAX Frum, Lined 16 Gal</t>
  </si>
  <si>
    <t>CBK CELLEX55</t>
  </si>
  <si>
    <t>CEllBlockEX Mineral Fire Supp 55L Bag</t>
  </si>
  <si>
    <t>FY23 ELCRA Sam.gov ok W-9 on file State Contract #19PSX0104</t>
  </si>
  <si>
    <t>P.O. No.</t>
  </si>
  <si>
    <t>Chief Jack Casner</t>
  </si>
  <si>
    <t>Cheshire Fire Dept.</t>
  </si>
  <si>
    <t>777 Broadway</t>
  </si>
  <si>
    <t>250 Maple Ave.</t>
  </si>
  <si>
    <t>South Portland, ME 04106</t>
  </si>
  <si>
    <t>Cheshire, CT 06410</t>
  </si>
  <si>
    <t>Item</t>
  </si>
  <si>
    <t>Description</t>
  </si>
  <si>
    <t>Qty</t>
  </si>
  <si>
    <t>Rate</t>
  </si>
  <si>
    <t>Amount</t>
  </si>
  <si>
    <r>
      <rPr>
        <sz val="10"/>
        <color rgb="FF000000"/>
        <rFont val="Cambria"/>
        <scheme val="major"/>
      </rPr>
      <t>Quote via email 8/2/2024</t>
    </r>
    <r>
      <rPr>
        <sz val="10"/>
        <color rgb="FFFF0000"/>
        <rFont val="Cambria"/>
        <scheme val="major"/>
      </rPr>
      <t xml:space="preserve"> </t>
    </r>
    <r>
      <rPr>
        <sz val="10"/>
        <color rgb="FF000000"/>
        <rFont val="Cambria"/>
        <scheme val="major"/>
      </rPr>
      <t xml:space="preserve"> - tax exempt purchase - delivery fees included in quotation amount. Please note differing "BILL TO" and "SHIP TO" addresses. Please include signed packing slip with vendor invoice. </t>
    </r>
  </si>
  <si>
    <t>Live-L3-R</t>
  </si>
  <si>
    <t>1 Yr subscription 20 users, 1200 records unlimited equipment, 40GB document upload, 1 print location</t>
  </si>
  <si>
    <t>IT-SL-L1-R</t>
  </si>
  <si>
    <t>Feature Pckg Level 1 1yr renewal</t>
  </si>
  <si>
    <t>Live-L3-AP-R</t>
  </si>
  <si>
    <t>Level 3 Additional 100 records 1 yr</t>
  </si>
  <si>
    <t>Live-L3-AU-R</t>
  </si>
  <si>
    <t>Level 3 Additional User (discounted)</t>
  </si>
  <si>
    <t>IT-ST-FP-COM-R</t>
  </si>
  <si>
    <t>PC Based Software Command Renewal</t>
  </si>
  <si>
    <t>IT-ST-FP-RT-R</t>
  </si>
  <si>
    <t>PC Based Software Rapid Tag Renewal</t>
  </si>
  <si>
    <t>FY23 ALCRA W9 requested on file SAM.gov ok Sole Source</t>
  </si>
  <si>
    <t>RiverCOG</t>
  </si>
  <si>
    <t>Sgt Rosa Melendez</t>
  </si>
  <si>
    <t>Online Store</t>
  </si>
  <si>
    <t xml:space="preserve">New Haven Bomb Squad </t>
  </si>
  <si>
    <t>1 Union Ave</t>
  </si>
  <si>
    <t>New Haven, CT 06519</t>
  </si>
  <si>
    <t xml:space="preserve">Hand and Power Tools - delivery fees included in quotation amount. Please note differing "BILL TO" and "SHIP TO" addresses. Please include signed packing slip with vendor invoice. </t>
  </si>
  <si>
    <t>DeWalt 20V 125 MGH Cordless Hand Blower</t>
  </si>
  <si>
    <t>DeWalt 20V Lithium-Ion Batt Kit with Charger</t>
  </si>
  <si>
    <t>Gearwrench General Mechanics Tool Kit</t>
  </si>
  <si>
    <t>DeWalt 20V Lithium-Ion Battery and  12V/20V/60V 4-port Charger</t>
  </si>
  <si>
    <t>Klein Tools 600 V Digital Multimeter, TRMS Auto Ranger Temp</t>
  </si>
  <si>
    <t>Husky Heavy Duty 15 drawer Mobile Bench</t>
  </si>
  <si>
    <t>Dremel 4300 Variable Spd Corded Rotary Tool Kit</t>
  </si>
  <si>
    <t>DeWalt 20V ToughSystem Lith-Ion 6-Tool Cordless Combo Kit</t>
  </si>
  <si>
    <t>DeWalt 20V lith-ion batt 2-pack</t>
  </si>
  <si>
    <t>Shipping</t>
  </si>
  <si>
    <t>FY23 ALCRA  Sam.gov ok W-9 on file Best Quote</t>
  </si>
  <si>
    <t>10/10/2025 revised</t>
  </si>
  <si>
    <t>AC Mike Shove</t>
  </si>
  <si>
    <t>800 Flanders Rd</t>
  </si>
  <si>
    <t>390 Church Street</t>
  </si>
  <si>
    <t>Mystic, CT 06355</t>
  </si>
  <si>
    <t xml:space="preserve">Quote 6/20/2025 - tax exempt purchase - delivery fees included in quotation amount. Please note differing "BILL TO" and "SHIP TO" addresses. Please include signed packing slip with vendor invoice. </t>
  </si>
  <si>
    <t>Decontamination Training for 20 Students</t>
  </si>
  <si>
    <t>FY23 $15,670.00 Sam.gov ok W-9 on file Sole Source</t>
  </si>
  <si>
    <t xml:space="preserve">Lower CT River Valley C.O.G. (RIVERCOG)                                                                                              </t>
  </si>
  <si>
    <t>DeVivo Collision Centers</t>
  </si>
  <si>
    <t>Andrew Cooke</t>
  </si>
  <si>
    <t>Middlesex County Fire School</t>
  </si>
  <si>
    <t>131 Tuttle Rd</t>
  </si>
  <si>
    <t>Middletown, CT 06457</t>
  </si>
  <si>
    <t>Canada</t>
  </si>
  <si>
    <t xml:space="preserve">Quote 12/10/2025 via email tax exempt purchase - delivery fees included in quotation amount. Please note differing "BILL TO" and "SHIP TO" addresses. Please include signed packing slip with vendor invoice. </t>
  </si>
  <si>
    <t>Body Labor</t>
  </si>
  <si>
    <t>Refinish Labor</t>
  </si>
  <si>
    <t>Parts</t>
  </si>
  <si>
    <t>Paint Materials</t>
  </si>
  <si>
    <t>Other Materials</t>
  </si>
  <si>
    <t>23 ALCRA Sole Source SAM.gov ok W9 Requested</t>
  </si>
  <si>
    <t>Revised 10/8/2025</t>
  </si>
  <si>
    <t>Page 1 of 1</t>
  </si>
  <si>
    <t>M Ferrucci/Capt. Joseph Woznyk</t>
  </si>
  <si>
    <t>North Haven PD</t>
  </si>
  <si>
    <t>935 Ages Drive</t>
  </si>
  <si>
    <t>8 Linsley St</t>
  </si>
  <si>
    <t>Ottawa, On K1G 6L3</t>
  </si>
  <si>
    <t>North Haven, CT 06473</t>
  </si>
  <si>
    <t xml:space="preserve">Quote 8/15/2025 via email tax exempt purchase - Revised 10-1-2025 delivery fees included in quotation amount. Please note differing "BILL TO" and "SHIP TO" addresses. Please include signed packing slip with vendor invoice. </t>
  </si>
  <si>
    <t>Mini Claw Upper Assy Rev 4</t>
  </si>
  <si>
    <t>03A2095</t>
  </si>
  <si>
    <t>MINI Z10 ASSY REV 9.1</t>
  </si>
  <si>
    <t xml:space="preserve">HEC0185
</t>
  </si>
  <si>
    <t>CORDLESS PHONE HEADSET W/NOISE-CANCELING REV B</t>
  </si>
  <si>
    <t>Shipping &amp; Handling</t>
  </si>
  <si>
    <t>23 ALCRA Sole Source SAM.gov ok W-9 Requested</t>
  </si>
  <si>
    <t>Industrial Strength Industries</t>
  </si>
  <si>
    <t>Sgt. Rosa Melendez</t>
  </si>
  <si>
    <t>Bomb Squad/ New Haven PD</t>
  </si>
  <si>
    <t>26 Charles St</t>
  </si>
  <si>
    <t>Oyster Bay, NY 11771</t>
  </si>
  <si>
    <t>New Haven, CT 06511</t>
  </si>
  <si>
    <t xml:space="preserve">Quote #SRSB92325 UPDATED 9/25/2025 via email tax exempt purchase - delivery fees included in quotation amount. Please note differing "BILL TO" and "SHIP TO" addresses. Please include signed packing slip with vendor invoice. </t>
  </si>
  <si>
    <t>A15348-02C0602</t>
  </si>
  <si>
    <t>OPS-CORE Helmet: Next Gen FAST SF, High Cut, 3 Hole,
Lock Down Liner System, Head-Loc Flex Retention,
Right-Eye Dominant, Modular Bungee Shroud, PowerPath
ARC Rail, [L], Black</t>
  </si>
  <si>
    <t>OPS-CORE AHeadset: AMP, Communications Headset, NFMI equipped, Connectorized, Black</t>
  </si>
  <si>
    <t>N101153-02-0001</t>
  </si>
  <si>
    <t>N254584-01-0021</t>
  </si>
  <si>
    <t>OPS-CORE AMP U174 Mono Binaural Downlead, Black, 21"</t>
  </si>
  <si>
    <t>19-99-103</t>
  </si>
  <si>
    <t>OPS-CORE Accessory: Chinstrap Extender, Black</t>
  </si>
  <si>
    <t>A15348-03C0702</t>
  </si>
  <si>
    <t>OPS-CORE Helmet: Next Gen FAST SF, High Cut, 3 Hole,
Lock Down Liner System, Head-Loc Flex Retention, Right-
Eye Dominant, Modular Bungee Shroud, PowerPath ARC
Rail, [XL], Black</t>
  </si>
  <si>
    <t>FY23 ALCRA SAM.gov ok GSA Contract #47QSHA19D0053 W-9 requested</t>
  </si>
  <si>
    <t>AC Camperlengo</t>
  </si>
  <si>
    <t>IMT - West</t>
  </si>
  <si>
    <t>10 Randall Dr</t>
  </si>
  <si>
    <t>2750 Main St.</t>
  </si>
  <si>
    <t>Oxford, CT 06478</t>
  </si>
  <si>
    <t>Stratford, CT 06615</t>
  </si>
  <si>
    <t xml:space="preserve">Quote Dated 5/15/2025 via email tax exempt purchase - delivery fees included in quotation amount. Please note differing "BILL TO" and "SHIP TO" addresses. Please include signed packing slip with vendor invoice. </t>
  </si>
  <si>
    <t>Provide &amp; install 2 Pelco IMF122-1ES 12 MP Fisheye</t>
  </si>
  <si>
    <t>Install &amp; cable 1 customer cellular modem</t>
  </si>
  <si>
    <t>Install &amp; cable 1 customer Starlink sat system</t>
  </si>
  <si>
    <t>Terminate connex @ Vancord network equip</t>
  </si>
  <si>
    <t>Provide cable mngmnt for all cables</t>
  </si>
  <si>
    <t>Provide weather-proofing for Serviam penetrations created</t>
  </si>
  <si>
    <t>Config. asst. &amp; on-site support to Vancord during integration</t>
  </si>
  <si>
    <t>23ALCRA W9 on file sole supplier  SAM.gov attestation requested</t>
  </si>
  <si>
    <t>Hartzell Machine Works, INC</t>
  </si>
  <si>
    <t>New Haven Bomb Squad</t>
  </si>
  <si>
    <t>3354 MARKET ST</t>
  </si>
  <si>
    <t>710 Sherman Parkway</t>
  </si>
  <si>
    <t>Chichester, PA 19014</t>
  </si>
  <si>
    <t xml:space="preserve">Quote/Invoice received 11/10/2025 via email - tax exempt purchase - shipping fees included in quotation amount. Please note differing "BILL TO" and "SHIP TO" addresses. Please include signed packing slip with vendor invoice. </t>
  </si>
  <si>
    <t>PAN STANDS</t>
  </si>
  <si>
    <t>Folding Base Pan Disrupter Stand w/ two 24” Poles</t>
  </si>
  <si>
    <t>23ALCRA Below Threshold W9 on file SAM.gov ok</t>
  </si>
  <si>
    <t>DC Joseph Woznyk</t>
  </si>
  <si>
    <t>North Haven Police Department</t>
  </si>
  <si>
    <t>7150 Campus Dr.</t>
  </si>
  <si>
    <t xml:space="preserve">8 Linsley Street </t>
  </si>
  <si>
    <t>Colorado Springs, Colorado 80920</t>
  </si>
  <si>
    <t>NORTH HAVEN CT, 06473</t>
  </si>
  <si>
    <t xml:space="preserve">Proposal Date 11/12/2025 via email - tax exempt purchase - delivery fees included in quotation amount. Please note differing "BILL TO" and "SHIP TO" addresses. Please include signed packing slip with vendor invoice. </t>
  </si>
  <si>
    <t>FY23 ALCRA W9 n file SAM.gov ok Fed Contract ID#70CMSW24P00000003</t>
  </si>
  <si>
    <t>KFT FireTrainer, LLC</t>
  </si>
  <si>
    <t>Lt. Andrew Cooke, Director of Training</t>
  </si>
  <si>
    <t>5 Pearl Ct, Unit D</t>
  </si>
  <si>
    <t>11 Saybrook Rd</t>
  </si>
  <si>
    <t>Allendale, NJ 07401</t>
  </si>
  <si>
    <t>Essex, CT 06426</t>
  </si>
  <si>
    <r>
      <rPr>
        <sz val="10"/>
        <color rgb="FF000000"/>
        <rFont val="Times New Roman"/>
      </rPr>
      <t>Quote 9/25/2024</t>
    </r>
    <r>
      <rPr>
        <sz val="10"/>
        <color rgb="FFFF0000"/>
        <rFont val="Times New Roman"/>
      </rPr>
      <t xml:space="preserve"> </t>
    </r>
    <r>
      <rPr>
        <sz val="10"/>
        <color rgb="FF000000"/>
        <rFont val="Times New Roman"/>
      </rPr>
      <t xml:space="preserve"> - tax exempt purchase - delivery fees included in quotation amount. Please note differing "BILL TO" and "SHIP TO" addresses. Please include signed packing slip with vendor invoice. </t>
    </r>
  </si>
  <si>
    <t>WARN 94000</t>
  </si>
  <si>
    <t>Winch Replacement - Winch 4000lb 12 VDC</t>
  </si>
  <si>
    <t>FY23 ALCRA  Sam.gov ok W-9 on file Sole Source</t>
  </si>
  <si>
    <t>Company Name</t>
  </si>
  <si>
    <t>Equipment Purchased</t>
  </si>
  <si>
    <t>Tax ID</t>
  </si>
  <si>
    <t>W-9 Received</t>
  </si>
  <si>
    <t xml:space="preserve">DUNS Number </t>
  </si>
  <si>
    <t>SAM.gov Unique ID</t>
  </si>
  <si>
    <t>SAM.gov CAGE Code</t>
  </si>
  <si>
    <t>SAM.gov Exclusion</t>
  </si>
  <si>
    <t>SAM.gov Expiration Date</t>
  </si>
  <si>
    <t>Verification Source</t>
  </si>
  <si>
    <t>Notarized Letter Date</t>
  </si>
  <si>
    <t>360Training.com, Inc.</t>
  </si>
  <si>
    <t>74-2823541</t>
  </si>
  <si>
    <t>A &amp; S Repair and Body Shop, Inc</t>
  </si>
  <si>
    <t>Bear Cat Tires</t>
  </si>
  <si>
    <t>CMJ8KNG1S5X7</t>
  </si>
  <si>
    <t>7GWX6</t>
  </si>
  <si>
    <t>No</t>
  </si>
  <si>
    <t>www.sam.gov</t>
  </si>
  <si>
    <t>Able Tool &amp; Equipment, LLC</t>
  </si>
  <si>
    <t>20-2923153</t>
  </si>
  <si>
    <t>Absolute Logic, Inc.</t>
  </si>
  <si>
    <t>11-3028223</t>
  </si>
  <si>
    <t>ACES</t>
  </si>
  <si>
    <t>ESF 11 Trailer Equip</t>
  </si>
  <si>
    <t>363759903</t>
  </si>
  <si>
    <t>A-Dec</t>
  </si>
  <si>
    <t>IMT Trailer Lights</t>
  </si>
  <si>
    <t>Adobe Systems, Inc.</t>
  </si>
  <si>
    <t>77-0019522</t>
  </si>
  <si>
    <t>ADS Inc</t>
  </si>
  <si>
    <t>54-1867268</t>
  </si>
  <si>
    <t>Advanced Office Systems</t>
  </si>
  <si>
    <t>Laptop for ESDHD</t>
  </si>
  <si>
    <t>082674490</t>
  </si>
  <si>
    <t>Updating the Record on SAM.gov as of 12/10/15</t>
  </si>
  <si>
    <t>Advanced Security Technology, LLC</t>
  </si>
  <si>
    <t>81-5434972</t>
  </si>
  <si>
    <t>All Waste, Inc</t>
  </si>
  <si>
    <t>06-1271683</t>
  </si>
  <si>
    <t>Allstate Fire Equipment, Inc.</t>
  </si>
  <si>
    <t>06-1387473</t>
  </si>
  <si>
    <t>Alpine Heating Service of Fairfield</t>
  </si>
  <si>
    <t>20-4759657</t>
  </si>
  <si>
    <t>American Trade Mark (Division of Superior)</t>
  </si>
  <si>
    <t>Case Commander</t>
  </si>
  <si>
    <t>001539618</t>
  </si>
  <si>
    <t>Anchor Engineering Services, Inc.</t>
  </si>
  <si>
    <t>06-1365014</t>
  </si>
  <si>
    <t>Andrews Marina</t>
  </si>
  <si>
    <t>06-1583526</t>
  </si>
  <si>
    <t>APCO</t>
  </si>
  <si>
    <t>ESF 2 Training</t>
  </si>
  <si>
    <t>079861480</t>
  </si>
  <si>
    <t>Area 28 LLC</t>
  </si>
  <si>
    <t>41-2236464</t>
  </si>
  <si>
    <t>Arendt, Randall G.</t>
  </si>
  <si>
    <t>135-38-6252</t>
  </si>
  <si>
    <t>Various</t>
  </si>
  <si>
    <t>83-0325339</t>
  </si>
  <si>
    <t>069288798</t>
  </si>
  <si>
    <t>1LBM8</t>
  </si>
  <si>
    <t>Armag Corporation</t>
  </si>
  <si>
    <t>Magazine</t>
  </si>
  <si>
    <t>007991748</t>
  </si>
  <si>
    <t>Association of Metropolitan Planning, Org</t>
  </si>
  <si>
    <t>52-1660112</t>
  </si>
  <si>
    <t>AT&amp;T</t>
  </si>
  <si>
    <t>IMT Cell Phones</t>
  </si>
  <si>
    <t>073054095</t>
  </si>
  <si>
    <t>Atlantic Nuclear</t>
  </si>
  <si>
    <t>Calibration of Gas Monitor Kits</t>
  </si>
  <si>
    <t>04-2738197</t>
  </si>
  <si>
    <t>115252330</t>
  </si>
  <si>
    <t>Atlantic Signal</t>
  </si>
  <si>
    <t>SWAt Headsets</t>
  </si>
  <si>
    <t>167789531</t>
  </si>
  <si>
    <t>aW Marketing, LLC</t>
  </si>
  <si>
    <t>060-60-9183</t>
  </si>
  <si>
    <t>Baltimore Marriott Inner Harbor</t>
  </si>
  <si>
    <t>52-2055918</t>
  </si>
  <si>
    <t>Barbagallo, Jonathan</t>
  </si>
  <si>
    <t>045-56-8109</t>
  </si>
  <si>
    <t>BearCat Rust Coating</t>
  </si>
  <si>
    <t>Sole Source Attestation Letter 4/3/2025</t>
  </si>
  <si>
    <t>Barton &amp; Loguidice, LLC</t>
  </si>
  <si>
    <t>85-2708840</t>
  </si>
  <si>
    <t>Baycom, Inc.</t>
  </si>
  <si>
    <t>39-1080685</t>
  </si>
  <si>
    <t>Becker Landscaping LLC</t>
  </si>
  <si>
    <t>45-3455506</t>
  </si>
  <si>
    <t>Berkeley Nucleonics</t>
  </si>
  <si>
    <t>SAM 940 Defender with Eagle</t>
  </si>
  <si>
    <t>009125550</t>
  </si>
  <si>
    <t>Blasters Tool</t>
  </si>
  <si>
    <t>Day Box for Bomb Squad</t>
  </si>
  <si>
    <t>105396589</t>
  </si>
  <si>
    <t>Blueline Security Consulting Group, LLC</t>
  </si>
  <si>
    <t>46-4421557</t>
  </si>
  <si>
    <t>IMT Tow Vehicle</t>
  </si>
  <si>
    <t>Notarized Letter</t>
  </si>
  <si>
    <t>Bookholt</t>
  </si>
  <si>
    <t>X-Ray Kit for Bomb Squad</t>
  </si>
  <si>
    <t>025068486</t>
  </si>
  <si>
    <t>Licenses for Cloud Services</t>
  </si>
  <si>
    <t>45-5527833</t>
  </si>
  <si>
    <t>CW53AFF9NPP7</t>
  </si>
  <si>
    <t>6ZHP5</t>
  </si>
  <si>
    <t>Entity ID CW53AFF9NPP7 Cage # 6ZHP5</t>
  </si>
  <si>
    <t>Branse, Willis &amp; Knapp, LLC</t>
  </si>
  <si>
    <t>06-1574660</t>
  </si>
  <si>
    <t>Brown, Paul</t>
  </si>
  <si>
    <t>003-48-4725</t>
  </si>
  <si>
    <t>Burton Enterprises d/b/a MobilSat</t>
  </si>
  <si>
    <t>Mobil Satellite for IMT</t>
  </si>
  <si>
    <t>036074040</t>
  </si>
  <si>
    <t>Business/Industry Fndtn. of Middlesex Cty</t>
  </si>
  <si>
    <t>22-2793181</t>
  </si>
  <si>
    <t>Canberra Industries, Inc.</t>
  </si>
  <si>
    <t>NHASH Equipment</t>
  </si>
  <si>
    <t>077004315</t>
  </si>
  <si>
    <t>Casella (Willimantic Waste)</t>
  </si>
  <si>
    <t>06-0957117</t>
  </si>
  <si>
    <t>CCAPA</t>
  </si>
  <si>
    <t>22-2511702</t>
  </si>
  <si>
    <t>CEMP, LLC</t>
  </si>
  <si>
    <t>004-42-8182</t>
  </si>
  <si>
    <t>Chandler, Jeff L.</t>
  </si>
  <si>
    <t>040-82-2132</t>
  </si>
  <si>
    <t>CIRMA</t>
  </si>
  <si>
    <t>06-1048749</t>
  </si>
  <si>
    <t>Clean Harbors</t>
  </si>
  <si>
    <t>04-2698999</t>
  </si>
  <si>
    <t>Commission on Fire Prevention &amp; Control</t>
  </si>
  <si>
    <t>06-6000798</t>
  </si>
  <si>
    <t>UV3JLF6DGU66</t>
  </si>
  <si>
    <t>https://www.fpds.gov/common/jsp/LaunchWebPage.jsp?command=execute&amp;requestid=170712957&amp;version=1.5</t>
  </si>
  <si>
    <t>Common Cents EMS Supply, LLC</t>
  </si>
  <si>
    <t>10-0001427</t>
  </si>
  <si>
    <t>Computer Signs</t>
  </si>
  <si>
    <t>81-0999698</t>
  </si>
  <si>
    <t>Concept Development Corporation</t>
  </si>
  <si>
    <t>Carbon Fire Disruptor</t>
  </si>
  <si>
    <t>86-0703405</t>
  </si>
  <si>
    <t>803419316</t>
  </si>
  <si>
    <t>Conklin, Carol</t>
  </si>
  <si>
    <t>042-50-2082</t>
  </si>
  <si>
    <t>Connecticut River Expeditions(Riverquest)</t>
  </si>
  <si>
    <t>61-1416851</t>
  </si>
  <si>
    <t>Connecticut Sign Service, LLC</t>
  </si>
  <si>
    <t>06-1487110</t>
  </si>
  <si>
    <t>CQB (Training)</t>
  </si>
  <si>
    <t>Shoothouse etc Training</t>
  </si>
  <si>
    <t>968956479</t>
  </si>
  <si>
    <t>C&amp;S Specialty</t>
  </si>
  <si>
    <t>IMT Ricochet Jackets</t>
  </si>
  <si>
    <t>vendor verification letter on file</t>
  </si>
  <si>
    <t>CT NOFA</t>
  </si>
  <si>
    <t>06-1477166</t>
  </si>
  <si>
    <t>Curren, Thomas</t>
  </si>
  <si>
    <t>015-40-3520</t>
  </si>
  <si>
    <t>DeCrane, Sean</t>
  </si>
  <si>
    <t>282-78-5317</t>
  </si>
  <si>
    <t>Dedrone Defense, Inc.</t>
  </si>
  <si>
    <t>PTKSSCB9V873</t>
  </si>
  <si>
    <t>8LWP8</t>
  </si>
  <si>
    <t>Devivo Collision Center</t>
  </si>
  <si>
    <t>Burn Trailer Refurbish</t>
  </si>
  <si>
    <t>Dewberry Engineers, Inc.</t>
  </si>
  <si>
    <t>13-0746510</t>
  </si>
  <si>
    <t>Dropbox, Inc.</t>
  </si>
  <si>
    <t>26-0138832</t>
  </si>
  <si>
    <t>E.J. Boughton Co. LLC</t>
  </si>
  <si>
    <t>71-1017935</t>
  </si>
  <si>
    <t>06-1242383</t>
  </si>
  <si>
    <t>51-0345236</t>
  </si>
  <si>
    <t>S5NVWNXQY5B7</t>
  </si>
  <si>
    <t>4QDX7</t>
  </si>
  <si>
    <t>47QSMD20R0001 Federal Contract with Elbit America for search, detection, navifation, guidance</t>
  </si>
  <si>
    <t>Elder Depot, Inc.</t>
  </si>
  <si>
    <t>ESF 6 Equipment</t>
  </si>
  <si>
    <t>Elevated Training &amp; Consulting, LLC</t>
  </si>
  <si>
    <t>D5ACQJUR7N29</t>
  </si>
  <si>
    <t>98E35</t>
  </si>
  <si>
    <t>Elm City Trailer</t>
  </si>
  <si>
    <t>ESF 6 Support Trailers</t>
  </si>
  <si>
    <t>Elm Realty Advisors, LLC</t>
  </si>
  <si>
    <t>20-8562793</t>
  </si>
  <si>
    <t>Emerging Tactical Solutions, LLC</t>
  </si>
  <si>
    <t>27-2973813</t>
  </si>
  <si>
    <t>ESRI</t>
  </si>
  <si>
    <t>95-2775732</t>
  </si>
  <si>
    <t>Expedition Communications, LLC</t>
  </si>
  <si>
    <t>26-2155769</t>
  </si>
  <si>
    <t xml:space="preserve">Experient Inc. </t>
  </si>
  <si>
    <t>IAFC Conference</t>
  </si>
  <si>
    <t>060406907</t>
  </si>
  <si>
    <t>Fairfield Uniform Co./Point Blank Body Armor</t>
  </si>
  <si>
    <t>Bunker/Shield</t>
  </si>
  <si>
    <t>Contract # 17PSX0024/ NASPO Master Agreement# 164719</t>
  </si>
  <si>
    <t>Federal Eastern International, LLC</t>
  </si>
  <si>
    <t>27-1774570</t>
  </si>
  <si>
    <t>Federal Resources Supply Company</t>
  </si>
  <si>
    <t>52-2133636</t>
  </si>
  <si>
    <t>Fire Equipment Headquarters, Inc.</t>
  </si>
  <si>
    <t>062206420</t>
  </si>
  <si>
    <t>Fire Safey International</t>
  </si>
  <si>
    <t>F-DI Controller</t>
  </si>
  <si>
    <t>069229818</t>
  </si>
  <si>
    <t>First Choice Safety Solutions, LLC</t>
  </si>
  <si>
    <t>47-1370295</t>
  </si>
  <si>
    <t>8NQG9</t>
  </si>
  <si>
    <t>Registered on CT BizNet, SAM.gov EU ID# TWMJR123VR99 - - Defense Logistics Agency (DLA) CAGE Program</t>
  </si>
  <si>
    <t>Fitzgerald &amp; Halliday, Inc</t>
  </si>
  <si>
    <t>06-1206345</t>
  </si>
  <si>
    <t>Flame Engineering</t>
  </si>
  <si>
    <t>Propane Flaring Kits</t>
  </si>
  <si>
    <t>007246408</t>
  </si>
  <si>
    <t>Flashpoint Consulting, LLC</t>
  </si>
  <si>
    <t>46-1203808</t>
  </si>
  <si>
    <t>FLIR Systems, Inc</t>
  </si>
  <si>
    <t>FLIR Hand Held Device</t>
  </si>
  <si>
    <t>091296244</t>
  </si>
  <si>
    <t>Flir Unmanned Ground Systems, Inc.</t>
  </si>
  <si>
    <t>93-0708501</t>
  </si>
  <si>
    <t>Fortunate Blessings Foundation, Inc.</t>
  </si>
  <si>
    <t>06-1514203</t>
  </si>
  <si>
    <t>Galls. LLC</t>
  </si>
  <si>
    <t>Flex Gas Mask Pouch</t>
  </si>
  <si>
    <t>G7DPAK2M4HP1</t>
  </si>
  <si>
    <t>48849</t>
  </si>
  <si>
    <t>Genie Innovations, Inc.</t>
  </si>
  <si>
    <t>27-0816056</t>
  </si>
  <si>
    <t>GENTEX Corp</t>
  </si>
  <si>
    <t>Helmets</t>
  </si>
  <si>
    <t>QZ9NQ1EM31T3</t>
  </si>
  <si>
    <t>97427</t>
  </si>
  <si>
    <t>20-3542125</t>
  </si>
  <si>
    <t>GoDaddy.com</t>
  </si>
  <si>
    <t>45-3481385</t>
  </si>
  <si>
    <t>Goman + York Property Advisers, LLC</t>
  </si>
  <si>
    <t>27-5506689</t>
  </si>
  <si>
    <t>Golden Engineeering, Inc.</t>
  </si>
  <si>
    <t>X-ray</t>
  </si>
  <si>
    <t>FH1WLR4G2MF9</t>
  </si>
  <si>
    <t>54675</t>
  </si>
  <si>
    <t>Google LLC (XXVI Holdings, Inc.)</t>
  </si>
  <si>
    <t>82-2182297</t>
  </si>
  <si>
    <t>Goosetown Enterprises, Inc. (Goosetown Communications)</t>
  </si>
  <si>
    <t>Comm Control Station Install</t>
  </si>
  <si>
    <t>13-3576689</t>
  </si>
  <si>
    <t>DKB9ABLTMUN5</t>
  </si>
  <si>
    <t>68VB9</t>
  </si>
  <si>
    <t>Gowac, Joe</t>
  </si>
  <si>
    <t>041-70-9442</t>
  </si>
  <si>
    <t>Grainger</t>
  </si>
  <si>
    <t>IMT Trailer Equipment</t>
  </si>
  <si>
    <t>36-1150280</t>
  </si>
  <si>
    <t>028790962</t>
  </si>
  <si>
    <t>Granite City Electric</t>
  </si>
  <si>
    <t>007998933</t>
  </si>
  <si>
    <t>Grey Wall Software/Veoci</t>
  </si>
  <si>
    <t>27-4542278</t>
  </si>
  <si>
    <t>066148439</t>
  </si>
  <si>
    <t>Guiding Eyes for the Blind, Inc</t>
  </si>
  <si>
    <t>Henna Dog 2015/Treasure Dog 2024</t>
  </si>
  <si>
    <t>075255232</t>
  </si>
  <si>
    <t>E5G3W192LH46</t>
  </si>
  <si>
    <t>1X8X8</t>
  </si>
  <si>
    <t>H. L. Dalis, Inc.</t>
  </si>
  <si>
    <t>Medic Assault Pack &amp; Tac Pouch</t>
  </si>
  <si>
    <t>SAM.GOV Unique ID PCMWPKPJJXS1 Cage 1WKQ8</t>
  </si>
  <si>
    <t>Harris Corporation</t>
  </si>
  <si>
    <t>34-0276860</t>
  </si>
  <si>
    <t>Hartford Courant</t>
  </si>
  <si>
    <t>36-3779720</t>
  </si>
  <si>
    <t>3-1694859</t>
  </si>
  <si>
    <t>JQBTNCACF1A9</t>
  </si>
  <si>
    <t>6V368</t>
  </si>
  <si>
    <t>Harvard School of Public Health</t>
  </si>
  <si>
    <t>Meta-Leadership Training</t>
  </si>
  <si>
    <t>149617367</t>
  </si>
  <si>
    <t>Hearst CT Media Group</t>
  </si>
  <si>
    <t>26-3112639</t>
  </si>
  <si>
    <t>Henry Lee Institute at UNH</t>
  </si>
  <si>
    <t>AFIS Training</t>
  </si>
  <si>
    <t>067075382</t>
  </si>
  <si>
    <t>Henry, Raymond &amp; Thompson, LLC</t>
  </si>
  <si>
    <t>52-2383663</t>
  </si>
  <si>
    <t>Higgins Office Produts, Inc./Higgins Corp</t>
  </si>
  <si>
    <t>Salamander Service and Upgrade</t>
  </si>
  <si>
    <t>01-0263813</t>
  </si>
  <si>
    <t>019055474</t>
  </si>
  <si>
    <t>FPCTVVPKLFM1</t>
  </si>
  <si>
    <t>1REW6</t>
  </si>
  <si>
    <t>SAM.gov current as of 3/31/2023 - Contract with the Navy - screen shot in Vendor Verification file</t>
  </si>
  <si>
    <t>P.O. Box 2618, South Portland, ME 04116</t>
  </si>
  <si>
    <t>HIlton Garden Inn Foxborough Patriot's Place (Hilton Worldwide)</t>
  </si>
  <si>
    <t>MAHMT Conference</t>
  </si>
  <si>
    <t>YP61AM81K683</t>
  </si>
  <si>
    <t>Home Envy</t>
  </si>
  <si>
    <t>041-70-0591</t>
  </si>
  <si>
    <t>Hughes Network System, LLC</t>
  </si>
  <si>
    <t>Satellite Internet</t>
  </si>
  <si>
    <t>11-3735091</t>
  </si>
  <si>
    <t>056886380</t>
  </si>
  <si>
    <t>Hurd's Custom Machinery, Inc.</t>
  </si>
  <si>
    <t>93-0670608</t>
  </si>
  <si>
    <t>IAFC</t>
  </si>
  <si>
    <t>13-1846552</t>
  </si>
  <si>
    <t>ICMA Retirement Corporation</t>
  </si>
  <si>
    <t>23-7268394</t>
  </si>
  <si>
    <t>iCor Technology, Inc</t>
  </si>
  <si>
    <t>Robot Repair</t>
  </si>
  <si>
    <t>EGDNEF4N3NL4</t>
  </si>
  <si>
    <t>L6265</t>
  </si>
  <si>
    <t>Ideal</t>
  </si>
  <si>
    <t>EOD Kits for Bomb Squad</t>
  </si>
  <si>
    <t>046179206</t>
  </si>
  <si>
    <t>Indian Springs Manufacturing</t>
  </si>
  <si>
    <t>033456042</t>
  </si>
  <si>
    <t>iRobot Corporation</t>
  </si>
  <si>
    <t>77-0259335</t>
  </si>
  <si>
    <t>Service of RAE</t>
  </si>
  <si>
    <t>Kidde Fire Trainers/KFT Fire Trainer, LLC</t>
  </si>
  <si>
    <t>Burn Trailer Maint. Contract</t>
  </si>
  <si>
    <t>22-2894089</t>
  </si>
  <si>
    <t>189279748</t>
  </si>
  <si>
    <t>UJD2HEK94GH8</t>
  </si>
  <si>
    <t>06003</t>
  </si>
  <si>
    <t>Kiwi Breaching Products, LLC</t>
  </si>
  <si>
    <t>KBP Starter Kit, Firing Systems, Adhesives</t>
  </si>
  <si>
    <t>26-1286712</t>
  </si>
  <si>
    <t>KGC5V2MBQTD5</t>
  </si>
  <si>
    <t>4XY88</t>
  </si>
  <si>
    <t>KJ Welding, LLC</t>
  </si>
  <si>
    <t>06-1484080</t>
  </si>
  <si>
    <t>Kolram</t>
  </si>
  <si>
    <t>119231665</t>
  </si>
  <si>
    <t>KOTA Solutions</t>
  </si>
  <si>
    <t>46-4917990</t>
  </si>
  <si>
    <t>52-2326481</t>
  </si>
  <si>
    <t>Lawmen Supply Company of NJ, Inc.</t>
  </si>
  <si>
    <t>22-2497167</t>
  </si>
  <si>
    <t>LCEO, LLC (Own The Night)</t>
  </si>
  <si>
    <t>Ballistic Helmets for SWAT</t>
  </si>
  <si>
    <t>UGLCJL8BFUP3</t>
  </si>
  <si>
    <t>1JHL1</t>
  </si>
  <si>
    <t>LDI Connect</t>
  </si>
  <si>
    <t>11-3523525</t>
  </si>
  <si>
    <t>Lewitz, Balosie, Wollack, Rayner &amp; Giroux</t>
  </si>
  <si>
    <t>06-1533072</t>
  </si>
  <si>
    <t>Lighthouse Systems, Inc.</t>
  </si>
  <si>
    <t>Search &amp; Rescue Training</t>
  </si>
  <si>
    <t>E8PJCTJL7PB3</t>
  </si>
  <si>
    <t>1U4T3</t>
  </si>
  <si>
    <t>042-42-6824</t>
  </si>
  <si>
    <t>LRAD Corp.</t>
  </si>
  <si>
    <t>014493803</t>
  </si>
  <si>
    <t>Mass. Assoc. of Hazardous Materials Technicians (MAHMT)</t>
  </si>
  <si>
    <t>2025 Conference</t>
  </si>
  <si>
    <t>FNY6AXWBLJ57</t>
  </si>
  <si>
    <t>8DHY0</t>
  </si>
  <si>
    <t>786404830</t>
  </si>
  <si>
    <t>X6B8JK1LLQ68</t>
  </si>
  <si>
    <t>0XU03</t>
  </si>
  <si>
    <t>Air Force contract 786404830 through 2028</t>
  </si>
  <si>
    <t>Communications Antenna &amp; Install</t>
  </si>
  <si>
    <t>LDUBBBQ1M8A5</t>
  </si>
  <si>
    <t>3MUY9</t>
  </si>
  <si>
    <t>Med-Eng, LLC.</t>
  </si>
  <si>
    <t>EOD 9 Helmet with Camcorder</t>
  </si>
  <si>
    <t>20-1942573</t>
  </si>
  <si>
    <t>148076024</t>
  </si>
  <si>
    <t>Media Sonar Technologies</t>
  </si>
  <si>
    <t>98-1178440</t>
  </si>
  <si>
    <t>Mednick, Steven G, Attorney</t>
  </si>
  <si>
    <t>042-48-1988</t>
  </si>
  <si>
    <t>Merola's Landscaping, LLC</t>
  </si>
  <si>
    <t>044-40-9653</t>
  </si>
  <si>
    <t>Mike Governale, LLC</t>
  </si>
  <si>
    <t>81-1746572</t>
  </si>
  <si>
    <t>Millenim Products, Inc.</t>
  </si>
  <si>
    <t>Message Trailer</t>
  </si>
  <si>
    <t>86-1159194</t>
  </si>
  <si>
    <t>102694671</t>
  </si>
  <si>
    <t>3/3/20014</t>
  </si>
  <si>
    <t>Milone &amp; MacBroom, Inc.</t>
  </si>
  <si>
    <t>06-1117358</t>
  </si>
  <si>
    <t>Mirion Technologies (Canberra), Inc.</t>
  </si>
  <si>
    <t>06-1607256</t>
  </si>
  <si>
    <t>MissionSquare Retirement</t>
  </si>
  <si>
    <t>Mobil Satellite Technologies</t>
  </si>
  <si>
    <t>Motorola Solutions, Inc.</t>
  </si>
  <si>
    <t>PSAP Communications Equip</t>
  </si>
  <si>
    <t>36-1115800</t>
  </si>
  <si>
    <t xml:space="preserve">CT State Contract #A-99-001 </t>
  </si>
  <si>
    <t>Murtha Cullina LLP</t>
  </si>
  <si>
    <t>06-0686015</t>
  </si>
  <si>
    <t>MXI Environmental Services, LLC</t>
  </si>
  <si>
    <t>22-3747787</t>
  </si>
  <si>
    <t>NABCO Systems, LLC</t>
  </si>
  <si>
    <t>81-2940828</t>
  </si>
  <si>
    <t>Name Brands Direct</t>
  </si>
  <si>
    <t>National Association of State Boating Law Administrators (NASBLA)</t>
  </si>
  <si>
    <t>H5RKZWN8JCT4</t>
  </si>
  <si>
    <t>3LHR2</t>
  </si>
  <si>
    <t>NTAO National Tactical Officers Association</t>
  </si>
  <si>
    <t>SWAT Training</t>
  </si>
  <si>
    <t>85-0402507</t>
  </si>
  <si>
    <t>849378674</t>
  </si>
  <si>
    <t>HEMNJRKKMSB1</t>
  </si>
  <si>
    <t>1K1N3</t>
  </si>
  <si>
    <t>NEDA</t>
  </si>
  <si>
    <t>46-0499400</t>
  </si>
  <si>
    <t>Nelson\Nygaard Consulting Assoc., Inc.</t>
  </si>
  <si>
    <t>58-2592493</t>
  </si>
  <si>
    <t>New England Uniform</t>
  </si>
  <si>
    <t>Tactical Vests</t>
  </si>
  <si>
    <t>047224738</t>
  </si>
  <si>
    <t>New Haven Body</t>
  </si>
  <si>
    <t>06-1104002</t>
  </si>
  <si>
    <t>Nextiva, Inc.</t>
  </si>
  <si>
    <t>20-8820926</t>
  </si>
  <si>
    <t>Ninigret Partners, LLC</t>
  </si>
  <si>
    <t>04-3590929</t>
  </si>
  <si>
    <t>Northeastern Communications, LLC (NORCOM CT)</t>
  </si>
  <si>
    <t>Radios for Shelton PD</t>
  </si>
  <si>
    <t>06-1027740</t>
  </si>
  <si>
    <t>098187974</t>
  </si>
  <si>
    <t>GH8ELRJJWFM6</t>
  </si>
  <si>
    <t>494X8</t>
  </si>
  <si>
    <t>Northwest Hills Automotive, LLC</t>
  </si>
  <si>
    <t>06-1525958</t>
  </si>
  <si>
    <t>Novus Insight, Inc.</t>
  </si>
  <si>
    <t>82-2985805</t>
  </si>
  <si>
    <t>Oklahoma State Univ. Ctr for Health Scien</t>
  </si>
  <si>
    <t>73-6017987</t>
  </si>
  <si>
    <t>Olsen's Sanitation Co., LLC</t>
  </si>
  <si>
    <t>06-1485341</t>
  </si>
  <si>
    <t>OPS15, LLC</t>
  </si>
  <si>
    <t>47-3898557</t>
  </si>
  <si>
    <t>Ops-Core Inc.</t>
  </si>
  <si>
    <t>Ballistic Helmets for Bomb Squad</t>
  </si>
  <si>
    <t>197260974</t>
  </si>
  <si>
    <t>OpTac International</t>
  </si>
  <si>
    <t>Training in North Haven</t>
  </si>
  <si>
    <t>P&amp;J Trucking</t>
  </si>
  <si>
    <t>06-0835964</t>
  </si>
  <si>
    <t>Paquette, Mark N.</t>
  </si>
  <si>
    <t>049-54-8120</t>
  </si>
  <si>
    <t>PK Safety Supply</t>
  </si>
  <si>
    <t>94-2796266</t>
  </si>
  <si>
    <t>Port Security Services, Inc</t>
  </si>
  <si>
    <t>Fire Boat Training</t>
  </si>
  <si>
    <t>189755148</t>
  </si>
  <si>
    <t>Precise Kit Promotions</t>
  </si>
  <si>
    <t>087085593</t>
  </si>
  <si>
    <t>Preston, Judith C.</t>
  </si>
  <si>
    <t>044-50-9903</t>
  </si>
  <si>
    <t>Principal Life Insurance Company</t>
  </si>
  <si>
    <t>42-0127290</t>
  </si>
  <si>
    <t>ProPac, Inc.</t>
  </si>
  <si>
    <t>57-1031066</t>
  </si>
  <si>
    <t>RL7PAQXCKYM5</t>
  </si>
  <si>
    <t>0MWK2</t>
  </si>
  <si>
    <r>
      <t>36C24723P1322</t>
    </r>
    <r>
      <rPr>
        <sz val="11"/>
        <rFont val="Calibri"/>
        <family val="2"/>
        <scheme val="minor"/>
      </rPr>
      <t xml:space="preserve"> Contract Award # for 9/01/2023</t>
    </r>
  </si>
  <si>
    <t>Contract is for Temporary Shelter Supplies</t>
  </si>
  <si>
    <t>Proshred Security</t>
  </si>
  <si>
    <t>20-8263316</t>
  </si>
  <si>
    <t>QinetiQ</t>
  </si>
  <si>
    <t>Frag Bags for Bomb Squad</t>
  </si>
  <si>
    <t>039307754</t>
  </si>
  <si>
    <t>QSA Global</t>
  </si>
  <si>
    <t>053335548</t>
  </si>
  <si>
    <t>Range Systems</t>
  </si>
  <si>
    <t>Bullet Trap Inserts</t>
  </si>
  <si>
    <t>965573421</t>
  </si>
  <si>
    <t>Throwbot</t>
  </si>
  <si>
    <t>191067664</t>
  </si>
  <si>
    <t>Regional Restrooms, Inc.</t>
  </si>
  <si>
    <t>38-4138955</t>
  </si>
  <si>
    <t xml:space="preserve">Rescue Phone Inc. </t>
  </si>
  <si>
    <t>Video Command System</t>
  </si>
  <si>
    <t>52-1864804</t>
  </si>
  <si>
    <t>87-711-3852   </t>
  </si>
  <si>
    <t>Rescue Vac Industries, Inc.</t>
  </si>
  <si>
    <t>Rescue Vac</t>
  </si>
  <si>
    <t>023537487</t>
  </si>
  <si>
    <t>84-1728801</t>
  </si>
  <si>
    <t>Russell Phillips and Associates</t>
  </si>
  <si>
    <t>Long Term Care Plan</t>
  </si>
  <si>
    <t>170810741</t>
  </si>
  <si>
    <t>RW Crowley Consultants</t>
  </si>
  <si>
    <t>046-70-6446</t>
  </si>
  <si>
    <t>Safariland</t>
  </si>
  <si>
    <t>Trainings etc</t>
  </si>
  <si>
    <t>090161188</t>
  </si>
  <si>
    <t>Safety Consulting Group</t>
  </si>
  <si>
    <t>HazMat Training</t>
  </si>
  <si>
    <t>606792773</t>
  </si>
  <si>
    <t>Safety Today, Inc.</t>
  </si>
  <si>
    <t>008861585</t>
  </si>
  <si>
    <t>52-1152883</t>
  </si>
  <si>
    <t>Scanna MSC, Inc</t>
  </si>
  <si>
    <t>X-Ray Equipment</t>
  </si>
  <si>
    <t>CBJYW3Z8ZJB8</t>
  </si>
  <si>
    <t>1L9J6</t>
  </si>
  <si>
    <t>Federal Contract - Solicitation #7FCI-L3-030084-B</t>
  </si>
  <si>
    <t>Sea Support</t>
  </si>
  <si>
    <t>Ship Shore Connection</t>
  </si>
  <si>
    <t>840589456</t>
  </si>
  <si>
    <t>Security Uniforms Inc.</t>
  </si>
  <si>
    <t>06-1501643</t>
  </si>
  <si>
    <t>Semnia LLC</t>
  </si>
  <si>
    <t>45-5165976</t>
  </si>
  <si>
    <t>Sentinel Consulting Group, PLLC</t>
  </si>
  <si>
    <t>Drone Detection Partners with Dedrone</t>
  </si>
  <si>
    <t>NKVEWDYCDLA7</t>
  </si>
  <si>
    <t>9KE56</t>
  </si>
  <si>
    <t>Starlink Satellite equipment install</t>
  </si>
  <si>
    <t>Sole Source - Attestation Letter received 6-16-2025</t>
  </si>
  <si>
    <t>Severance, Joel P.</t>
  </si>
  <si>
    <t>Shipman's Fire Equipment Company</t>
  </si>
  <si>
    <t>Shore Connection Kits</t>
  </si>
  <si>
    <t>018766295</t>
  </si>
  <si>
    <t>Shore Publishing, LLC.</t>
  </si>
  <si>
    <t>06-1398225</t>
  </si>
  <si>
    <t>Silverstone, Adam</t>
  </si>
  <si>
    <t>048-84-3239</t>
  </si>
  <si>
    <t>SLR International Corporation</t>
  </si>
  <si>
    <t>91-2059735</t>
  </si>
  <si>
    <t>Smiths Detection</t>
  </si>
  <si>
    <t>Maintenance on APD 2000</t>
  </si>
  <si>
    <t>Solar and Fire Education (S.A.F.E)</t>
  </si>
  <si>
    <t>Solar/EV/BESS Training</t>
  </si>
  <si>
    <t>Soli's Garage, LLC</t>
  </si>
  <si>
    <t>Camera for Bomb Squad Vehicle</t>
  </si>
  <si>
    <t>06-1475505</t>
  </si>
  <si>
    <t>Sound Computers LLC</t>
  </si>
  <si>
    <t>26-2116949</t>
  </si>
  <si>
    <t>Special Electronics, Inc.</t>
  </si>
  <si>
    <t>37-1433409</t>
  </si>
  <si>
    <t>Spectrum Virtual, LLC</t>
  </si>
  <si>
    <t>46-2551627</t>
  </si>
  <si>
    <t>Staples/Staples Advantage</t>
  </si>
  <si>
    <t>04-3390816</t>
  </si>
  <si>
    <t>942603358</t>
  </si>
  <si>
    <t>Steadman Hill Consulting, Inc.</t>
  </si>
  <si>
    <t>26-3951432</t>
  </si>
  <si>
    <t>Strategic Safety Dynamics, LLC</t>
  </si>
  <si>
    <t>27-1345037</t>
  </si>
  <si>
    <t>StreetLight Data, Inc.</t>
  </si>
  <si>
    <t>90-0838439</t>
  </si>
  <si>
    <t>Sullivan Paving Co. Inc.</t>
  </si>
  <si>
    <t>06-1004500</t>
  </si>
  <si>
    <t>Survey Monkey</t>
  </si>
  <si>
    <t>37-1581003</t>
  </si>
  <si>
    <t>Survival Group, LLC</t>
  </si>
  <si>
    <t>36-4516602</t>
  </si>
  <si>
    <t>125612023</t>
  </si>
  <si>
    <t>Sustainable Planet LLC DBA Healthy PlanEa</t>
  </si>
  <si>
    <t>84-4099388</t>
  </si>
  <si>
    <t>T&amp;S Home Heating LLC</t>
  </si>
  <si>
    <t>20-2784215</t>
  </si>
  <si>
    <t>Tactical Electronics &amp; Military Supply</t>
  </si>
  <si>
    <t>73-1566880</t>
  </si>
  <si>
    <t>TankandBarrel.com</t>
  </si>
  <si>
    <t>47-2766971</t>
  </si>
  <si>
    <t>TBNG Consulting/Vancord</t>
  </si>
  <si>
    <t>Computer Software &amp; Equip.</t>
  </si>
  <si>
    <t>83-2957510</t>
  </si>
  <si>
    <t>603333159</t>
  </si>
  <si>
    <t>WTHKAJSCTH35</t>
  </si>
  <si>
    <t xml:space="preserve">8P3X6 </t>
  </si>
  <si>
    <t xml:space="preserve">SAMS.gov info hidden from public per email </t>
  </si>
  <si>
    <t>TEEX</t>
  </si>
  <si>
    <t>847205572</t>
  </si>
  <si>
    <t>TEquipment.net</t>
  </si>
  <si>
    <t>20-2111443</t>
  </si>
  <si>
    <t>The Boat Place, Inc.</t>
  </si>
  <si>
    <t>35-1817134</t>
  </si>
  <si>
    <t>The Haz Mat Guys Productions, Inc.</t>
  </si>
  <si>
    <t>81-1567949</t>
  </si>
  <si>
    <t>The Hilb Group of New England</t>
  </si>
  <si>
    <t>47-4324398</t>
  </si>
  <si>
    <t>The Holdsworth Group</t>
  </si>
  <si>
    <t>Durham MCI Exercise</t>
  </si>
  <si>
    <t>624585832  </t>
  </si>
  <si>
    <t>The Trailer Depot, LLC</t>
  </si>
  <si>
    <t>ESF 11 Trailers</t>
  </si>
  <si>
    <t>06-1594230</t>
  </si>
  <si>
    <t>034044292</t>
  </si>
  <si>
    <t>Thermo-Scientific Portable Analytical Instruments Inc.</t>
  </si>
  <si>
    <t>01-0650031</t>
  </si>
  <si>
    <t>112893131</t>
  </si>
  <si>
    <t>Tom Ashmore Enterprises, Inc.</t>
  </si>
  <si>
    <t>ESF 13 Gas Masks</t>
  </si>
  <si>
    <t>06-0979646</t>
  </si>
  <si>
    <t>157267071</t>
  </si>
  <si>
    <t>Training Center Pros, Inc.</t>
  </si>
  <si>
    <t>032583797</t>
  </si>
  <si>
    <t>Tri-State Marine Safety Association</t>
  </si>
  <si>
    <t>Training and Shore Connections</t>
  </si>
  <si>
    <t>112252817</t>
  </si>
  <si>
    <t>TSI Incorporated</t>
  </si>
  <si>
    <t>41-0843524</t>
  </si>
  <si>
    <t>Hydraulic Tank Replacement</t>
  </si>
  <si>
    <t>QFG7EC12DQK4</t>
  </si>
  <si>
    <t>0JXS6</t>
  </si>
  <si>
    <t>sam.gov</t>
  </si>
  <si>
    <r>
      <rPr>
        <u/>
        <sz val="10"/>
        <color rgb="FF2196F3"/>
        <rFont val="Roboto"/>
      </rPr>
      <t>CT State Contract # </t>
    </r>
    <r>
      <rPr>
        <b/>
        <u/>
        <sz val="10"/>
        <color rgb="FF2196F3"/>
        <rFont val="Roboto"/>
      </rPr>
      <t>15PSX0109</t>
    </r>
  </si>
  <si>
    <t>U.S. Environmental Rental</t>
  </si>
  <si>
    <t>04-3312662</t>
  </si>
  <si>
    <t>United Site Services Northeast, Inc.</t>
  </si>
  <si>
    <t>04-2563022</t>
  </si>
  <si>
    <t>University of Connecticut</t>
  </si>
  <si>
    <t>06-0772160</t>
  </si>
  <si>
    <t>USCG AUX Flotilla 24-3</t>
  </si>
  <si>
    <t>52-1500576</t>
  </si>
  <si>
    <t>Utility Communications</t>
  </si>
  <si>
    <t>Radios</t>
  </si>
  <si>
    <t>06-0863774</t>
  </si>
  <si>
    <t>048532956</t>
  </si>
  <si>
    <t>Val-Lop Transportation LLC</t>
  </si>
  <si>
    <t>85-1658829</t>
  </si>
  <si>
    <t>Veoci, Inc.</t>
  </si>
  <si>
    <t>Contract Services</t>
  </si>
  <si>
    <t>82-3976701</t>
  </si>
  <si>
    <t>N7JJUTZKVE69</t>
  </si>
  <si>
    <t>8QZB5</t>
  </si>
  <si>
    <t>Verizon Communications</t>
  </si>
  <si>
    <t>107212169</t>
  </si>
  <si>
    <t>Vistaprint</t>
  </si>
  <si>
    <t>98-0417483</t>
  </si>
  <si>
    <t>Warrior Kit</t>
  </si>
  <si>
    <t>Binoculars, Laser Rangefinder</t>
  </si>
  <si>
    <t>079096222</t>
  </si>
  <si>
    <t>West Shore Fire District</t>
  </si>
  <si>
    <t>06-6002239</t>
  </si>
  <si>
    <t>Witmer Public Safety Group, Inc.</t>
  </si>
  <si>
    <t>23-2383776</t>
  </si>
  <si>
    <t>Yale New Haven Sponsor Hospital Program</t>
  </si>
  <si>
    <t>06-0646652</t>
  </si>
  <si>
    <t>Zoom</t>
  </si>
  <si>
    <t>61-1648780</t>
  </si>
  <si>
    <t>Maintenance</t>
  </si>
  <si>
    <t> </t>
  </si>
  <si>
    <t>don't know how often these will be needed</t>
  </si>
  <si>
    <t>Contracts Below</t>
  </si>
  <si>
    <t>NEW: Starlink (replacing Expedition Comm)</t>
  </si>
  <si>
    <t>I think there will be start-up costs and I'm unsure of annual costs</t>
  </si>
  <si>
    <t>TBNG/Vancord 1/1/24 to 6/30/24</t>
  </si>
  <si>
    <r>
      <t xml:space="preserve">Equipment Maintenance </t>
    </r>
    <r>
      <rPr>
        <b/>
        <sz val="9"/>
        <color rgb="FF000000"/>
        <rFont val="Times New Roman"/>
      </rPr>
      <t>reduced by $9166.13 for communications 2/21/2025</t>
    </r>
  </si>
  <si>
    <t>TBNG/Vancord 7/1/24 to 12/31/24</t>
  </si>
  <si>
    <t xml:space="preserve">Equipment Maintenance </t>
  </si>
  <si>
    <t xml:space="preserve">Hydraulic Tank for message board (FY22 $53.70 balance $1.86) </t>
  </si>
  <si>
    <t>Salamandar System</t>
  </si>
  <si>
    <t>Might be needed every few years - this was the first replacement hydraulic tank I  purchased</t>
  </si>
  <si>
    <t>Placeholder Higgins Supplies*</t>
  </si>
  <si>
    <t>Not  a contract but a standing request for Salamandar supplies if needed</t>
  </si>
  <si>
    <t xml:space="preserve"> Not sure if this is for the battery or antoher piece of equipment</t>
  </si>
  <si>
    <t>Aristaek Annual Contract (Dates 6/1/24 - 5/31/25)</t>
  </si>
  <si>
    <t>KFT Annual Contract (6/19/24  to 6/18/25)</t>
  </si>
  <si>
    <t>FY20</t>
  </si>
  <si>
    <t>Law Enforcement</t>
  </si>
  <si>
    <t>FY21</t>
  </si>
  <si>
    <t>FY22</t>
  </si>
  <si>
    <t>PO#24-04</t>
  </si>
  <si>
    <t>ALCRA 23 Cash Advance and Additional Reimbursement Requests</t>
  </si>
  <si>
    <t>PO Amount</t>
  </si>
  <si>
    <t>Cash Advance Amount</t>
  </si>
  <si>
    <t>Invoice Amount</t>
  </si>
  <si>
    <t>Reimbursement Needed</t>
  </si>
  <si>
    <t>Bounce</t>
  </si>
  <si>
    <t>Richard Birt Solar and Fire Education (S.A.F.E.)</t>
  </si>
  <si>
    <t>Chief James Buck reimbursement for SAFE Training supplies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</si>
</sst>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m/d/yyyy;@"/>
    <numFmt numFmtId="165" formatCode="&quot;$&quot;#,##0.00"/>
    <numFmt numFmtId="166" formatCode="[$-409]mmmm\ d\,\ yyyy;@"/>
    <numFmt numFmtId="167" formatCode="_([$$-409]* #,##0.00_);_([$$-409]* \(#,##0.00\);_([$$-409]* &quot;-&quot;??_);_(@_)"/>
    <numFmt numFmtId="168" formatCode="mm/d/yyyy;@"/>
    <numFmt numFmtId="169" formatCode="0.00_);[Red]\(0.00\)"/>
  </numFmts>
  <fonts count="234">
    <font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i/>
      <sz val="22"/>
      <color indexed="53"/>
      <name val="Calibri"/>
      <family val="2"/>
    </font>
    <font>
      <sz val="11"/>
      <name val="Calibri"/>
      <family val="2"/>
      <scheme val="minor"/>
    </font>
    <font>
      <b/>
      <sz val="14"/>
      <name val="Arial Black"/>
      <family val="2"/>
    </font>
    <font>
      <b/>
      <sz val="12"/>
      <name val="Arial Black"/>
      <family val="2"/>
    </font>
    <font>
      <b/>
      <i/>
      <sz val="14"/>
      <name val="Arial Black"/>
      <family val="2"/>
    </font>
    <font>
      <b/>
      <i/>
      <sz val="14"/>
      <color theme="0"/>
      <name val="Arial Black"/>
      <family val="2"/>
    </font>
    <font>
      <b/>
      <sz val="11"/>
      <name val="Times New Roman"/>
      <family val="1"/>
    </font>
    <font>
      <sz val="11"/>
      <name val="Times New Roman"/>
      <family val="1"/>
    </font>
    <font>
      <b/>
      <sz val="14"/>
      <name val="Times New Roman"/>
      <family val="1"/>
    </font>
    <font>
      <b/>
      <sz val="14"/>
      <color theme="0"/>
      <name val="Times New Roman"/>
      <family val="1"/>
    </font>
    <font>
      <i/>
      <sz val="14"/>
      <name val="Arial Black"/>
      <family val="2"/>
    </font>
    <font>
      <i/>
      <sz val="14"/>
      <color theme="0"/>
      <name val="Arial Black"/>
      <family val="2"/>
    </font>
    <font>
      <b/>
      <sz val="11"/>
      <name val="Calibri"/>
      <family val="2"/>
      <scheme val="minor"/>
    </font>
    <font>
      <sz val="14"/>
      <name val="Times New Roman"/>
      <family val="1"/>
    </font>
    <font>
      <sz val="12"/>
      <name val="Times New Roman"/>
      <family val="1"/>
    </font>
    <font>
      <sz val="11"/>
      <color theme="6" tint="0.59999389629810485"/>
      <name val="Times New Roman"/>
      <family val="1"/>
    </font>
    <font>
      <b/>
      <sz val="11"/>
      <name val="Arial Black"/>
      <family val="2"/>
    </font>
    <font>
      <b/>
      <sz val="10"/>
      <name val="Arial Black"/>
      <family val="2"/>
    </font>
    <font>
      <sz val="10"/>
      <name val="Arial Black"/>
      <family val="2"/>
    </font>
    <font>
      <b/>
      <sz val="12"/>
      <name val="Times New Roman"/>
      <family val="1"/>
    </font>
    <font>
      <b/>
      <i/>
      <sz val="22"/>
      <color indexed="60"/>
      <name val="Calibri"/>
      <family val="2"/>
    </font>
    <font>
      <sz val="14"/>
      <color theme="0"/>
      <name val="Times New Roman"/>
      <family val="1"/>
    </font>
    <font>
      <b/>
      <sz val="8"/>
      <name val="Calibri"/>
      <family val="2"/>
      <scheme val="minor"/>
    </font>
    <font>
      <b/>
      <i/>
      <sz val="14"/>
      <color theme="1"/>
      <name val="Arial Black"/>
      <family val="2"/>
    </font>
    <font>
      <b/>
      <sz val="20"/>
      <color theme="1"/>
      <name val="Calibri"/>
      <family val="2"/>
      <scheme val="minor"/>
    </font>
    <font>
      <b/>
      <sz val="20"/>
      <color indexed="9"/>
      <name val="Calibri"/>
      <family val="2"/>
    </font>
    <font>
      <b/>
      <sz val="14"/>
      <color theme="0"/>
      <name val="Arial Black"/>
      <family val="2"/>
    </font>
    <font>
      <b/>
      <sz val="14"/>
      <color rgb="FFFFFFFF"/>
      <name val="Arial Black"/>
      <family val="2"/>
    </font>
    <font>
      <b/>
      <sz val="14"/>
      <color theme="1"/>
      <name val="Arial Black"/>
      <family val="2"/>
    </font>
    <font>
      <b/>
      <i/>
      <sz val="16"/>
      <color rgb="FFFFFFFF"/>
      <name val="Arial"/>
      <family val="2"/>
    </font>
    <font>
      <b/>
      <i/>
      <sz val="16"/>
      <color theme="1"/>
      <name val="Arial"/>
      <family val="2"/>
    </font>
    <font>
      <b/>
      <i/>
      <sz val="16"/>
      <name val="Arial"/>
      <family val="2"/>
    </font>
    <font>
      <i/>
      <sz val="16"/>
      <color rgb="FFFFFFFF"/>
      <name val="Arial"/>
      <family val="2"/>
    </font>
    <font>
      <b/>
      <i/>
      <sz val="16"/>
      <color theme="0"/>
      <name val="Arial"/>
      <family val="2"/>
    </font>
    <font>
      <sz val="11"/>
      <color theme="0"/>
      <name val="Times New Roman"/>
      <family val="1"/>
    </font>
    <font>
      <b/>
      <sz val="14"/>
      <color theme="1"/>
      <name val="Times New Roman"/>
      <family val="1"/>
    </font>
    <font>
      <i/>
      <sz val="14"/>
      <color theme="0"/>
      <name val="Times New Roman"/>
      <family val="1"/>
    </font>
    <font>
      <i/>
      <sz val="11"/>
      <name val="Times New Roman"/>
      <family val="1"/>
    </font>
    <font>
      <b/>
      <i/>
      <sz val="14"/>
      <name val="Times New Roman"/>
      <family val="1"/>
    </font>
    <font>
      <sz val="10"/>
      <color rgb="FFFFFFFF"/>
      <name val="Arial Black"/>
      <family val="2"/>
    </font>
    <font>
      <sz val="10"/>
      <color theme="1"/>
      <name val="Arial Black"/>
      <family val="2"/>
    </font>
    <font>
      <b/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b/>
      <i/>
      <sz val="11"/>
      <color rgb="FFFFFFFF"/>
      <name val="Times New Roman"/>
      <family val="1"/>
    </font>
    <font>
      <i/>
      <sz val="11"/>
      <color rgb="FFFFFFFF"/>
      <name val="Times New Roman"/>
      <family val="1"/>
    </font>
    <font>
      <b/>
      <sz val="11"/>
      <color rgb="FFFFFFFF"/>
      <name val="Times New Roman"/>
      <family val="1"/>
    </font>
    <font>
      <sz val="12"/>
      <color theme="1"/>
      <name val="Calibri"/>
      <family val="2"/>
      <scheme val="minor"/>
    </font>
    <font>
      <sz val="9"/>
      <name val="Arial Black"/>
      <family val="2"/>
    </font>
    <font>
      <b/>
      <sz val="20"/>
      <color theme="5"/>
      <name val="Calibri"/>
      <family val="2"/>
      <scheme val="minor"/>
    </font>
    <font>
      <b/>
      <sz val="20"/>
      <color theme="1"/>
      <name val="Calibri"/>
      <family val="2"/>
    </font>
    <font>
      <b/>
      <sz val="22"/>
      <color theme="9" tint="0.39997558519241921"/>
      <name val="Calibri"/>
      <family val="2"/>
    </font>
    <font>
      <sz val="12"/>
      <color rgb="FF003300"/>
      <name val="Times New Roman"/>
      <family val="1"/>
    </font>
    <font>
      <sz val="14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i/>
      <sz val="12"/>
      <name val="Arial Black"/>
      <family val="2"/>
    </font>
    <font>
      <sz val="12"/>
      <name val="Calibri"/>
      <family val="2"/>
      <scheme val="minor"/>
    </font>
    <font>
      <b/>
      <i/>
      <sz val="20"/>
      <color theme="9" tint="-0.249977111117893"/>
      <name val="Calibri"/>
      <family val="2"/>
      <scheme val="minor"/>
    </font>
    <font>
      <sz val="10"/>
      <name val="Times New Roman"/>
      <family val="1"/>
    </font>
    <font>
      <sz val="11"/>
      <color rgb="FF0000FF"/>
      <name val="Calibri"/>
      <family val="2"/>
      <scheme val="minor"/>
    </font>
    <font>
      <sz val="9"/>
      <name val="Times New Roman"/>
      <family val="1"/>
    </font>
    <font>
      <sz val="9"/>
      <name val="Arial"/>
      <family val="2"/>
    </font>
    <font>
      <sz val="8"/>
      <name val="Times New Roman"/>
      <family val="1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Arial"/>
      <family val="2"/>
    </font>
    <font>
      <sz val="8"/>
      <color theme="1"/>
      <name val="Times New Roman"/>
      <family val="1"/>
    </font>
    <font>
      <sz val="9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i/>
      <sz val="9"/>
      <name val="Calibri"/>
      <family val="2"/>
      <scheme val="minor"/>
    </font>
    <font>
      <b/>
      <sz val="12"/>
      <color theme="1"/>
      <name val="Times New Roman"/>
      <family val="1"/>
    </font>
    <font>
      <i/>
      <sz val="12"/>
      <name val="Arial"/>
      <family val="2"/>
    </font>
    <font>
      <sz val="8"/>
      <color rgb="FFFF0000"/>
      <name val="Times New Roman"/>
      <family val="1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name val="Times New Roman"/>
      <family val="1"/>
    </font>
    <font>
      <b/>
      <sz val="8"/>
      <name val="Times New Roman"/>
      <family val="1"/>
    </font>
    <font>
      <sz val="9"/>
      <color theme="1"/>
      <name val="Times New Roman"/>
      <family val="1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0"/>
      <name val="Times New Roman"/>
      <family val="1"/>
    </font>
    <font>
      <b/>
      <sz val="20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i/>
      <sz val="12"/>
      <color theme="1"/>
      <name val="Arial"/>
      <family val="2"/>
    </font>
    <font>
      <b/>
      <i/>
      <sz val="10"/>
      <name val="Arial Black"/>
      <family val="2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21"/>
      <name val="Arial"/>
      <family val="2"/>
    </font>
    <font>
      <sz val="11"/>
      <color rgb="FF000000"/>
      <name val="Times New Roman"/>
      <family val="1"/>
    </font>
    <font>
      <sz val="9"/>
      <color rgb="FF000000"/>
      <name val="Times New Roman"/>
      <family val="2"/>
    </font>
    <font>
      <b/>
      <sz val="12"/>
      <name val="Arial"/>
      <family val="2"/>
    </font>
    <font>
      <sz val="10"/>
      <color rgb="FF000000"/>
      <name val="Times New Roman"/>
      <family val="1"/>
    </font>
    <font>
      <b/>
      <sz val="12"/>
      <color rgb="FF000000"/>
      <name val="Times New Roman"/>
      <family val="1"/>
    </font>
    <font>
      <sz val="10"/>
      <color rgb="FFFF0000"/>
      <name val="Times New Roman"/>
      <family val="1"/>
    </font>
    <font>
      <sz val="11"/>
      <color rgb="FF2E2E2A"/>
      <name val="Calibri"/>
      <family val="2"/>
      <scheme val="minor"/>
    </font>
    <font>
      <sz val="11"/>
      <color theme="10"/>
      <name val="Calibri"/>
      <family val="2"/>
      <scheme val="minor"/>
    </font>
    <font>
      <sz val="10"/>
      <color rgb="FF000000"/>
      <name val="Times New Roman"/>
    </font>
    <font>
      <sz val="10"/>
      <color rgb="FFFF0000"/>
      <name val="Times New Roman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0"/>
      <name val="Arial Black"/>
      <family val="2"/>
    </font>
    <font>
      <b/>
      <i/>
      <sz val="10"/>
      <name val="Calibri"/>
      <family val="2"/>
      <scheme val="minor"/>
    </font>
    <font>
      <i/>
      <sz val="10"/>
      <name val="Arial Black"/>
      <family val="2"/>
    </font>
    <font>
      <b/>
      <sz val="10"/>
      <color theme="1"/>
      <name val="Times New Roman"/>
      <family val="1"/>
    </font>
    <font>
      <i/>
      <sz val="10"/>
      <name val="Arial"/>
      <family val="2"/>
    </font>
    <font>
      <sz val="10"/>
      <color theme="1"/>
      <name val="Times New Roman"/>
      <family val="1"/>
    </font>
    <font>
      <sz val="10"/>
      <color rgb="FFFF0000"/>
      <name val="Calibri"/>
      <family val="2"/>
      <scheme val="minor"/>
    </font>
    <font>
      <sz val="10"/>
      <color rgb="FF2E2E2A"/>
      <name val="Source Sans Pro Web"/>
      <charset val="1"/>
    </font>
    <font>
      <b/>
      <sz val="14"/>
      <color rgb="FFFF0000"/>
      <name val="Times New Roman"/>
    </font>
    <font>
      <sz val="11"/>
      <color rgb="FFFF0000"/>
      <name val="Times New Roman"/>
      <family val="1"/>
    </font>
    <font>
      <sz val="10"/>
      <color theme="1"/>
      <name val="Times New Roman"/>
    </font>
    <font>
      <b/>
      <sz val="10"/>
      <color rgb="FF000000"/>
      <name val="Times New Roman"/>
    </font>
    <font>
      <strike/>
      <sz val="10"/>
      <name val="Times New Roman"/>
      <family val="1"/>
    </font>
    <font>
      <b/>
      <sz val="10"/>
      <color rgb="FFFF0000"/>
      <name val="Times New Roman"/>
      <family val="1"/>
    </font>
    <font>
      <b/>
      <sz val="14"/>
      <color rgb="FF000000"/>
      <name val="Times New Roman"/>
    </font>
    <font>
      <sz val="8"/>
      <color rgb="FF000000"/>
      <name val="Times New Roman"/>
    </font>
    <font>
      <sz val="11"/>
      <color rgb="FF000000"/>
      <name val="Times New Roman"/>
    </font>
    <font>
      <sz val="9"/>
      <color rgb="FF000000"/>
      <name val="Times New Roman"/>
    </font>
    <font>
      <sz val="11"/>
      <name val="Calibri"/>
      <charset val="1"/>
    </font>
    <font>
      <sz val="11"/>
      <color rgb="FF2E2E2A"/>
      <name val="Calibri"/>
      <scheme val="minor"/>
    </font>
    <font>
      <sz val="10"/>
      <color theme="1"/>
      <name val="Calibri"/>
      <charset val="1"/>
    </font>
    <font>
      <sz val="18"/>
      <color rgb="FF2E2E2A"/>
      <name val="Source Sans Pro Web"/>
      <charset val="1"/>
    </font>
    <font>
      <b/>
      <sz val="10"/>
      <name val="Calibri"/>
      <scheme val="minor"/>
    </font>
    <font>
      <b/>
      <i/>
      <sz val="10"/>
      <name val="Calibri"/>
      <scheme val="minor"/>
    </font>
    <font>
      <i/>
      <sz val="10"/>
      <name val="Calibri"/>
      <scheme val="minor"/>
    </font>
    <font>
      <sz val="10"/>
      <color theme="1"/>
      <name val="Calibri"/>
      <scheme val="minor"/>
    </font>
    <font>
      <b/>
      <sz val="11"/>
      <name val="Aptos Display"/>
    </font>
    <font>
      <b/>
      <i/>
      <sz val="14"/>
      <name val="Aptos Display"/>
    </font>
    <font>
      <sz val="11"/>
      <name val="Aptos Display"/>
    </font>
    <font>
      <sz val="9"/>
      <name val="Aptos Display"/>
    </font>
    <font>
      <sz val="11"/>
      <color theme="1"/>
      <name val="Aptos Display"/>
    </font>
    <font>
      <b/>
      <sz val="10"/>
      <name val="Aptos Narrow"/>
    </font>
    <font>
      <b/>
      <i/>
      <sz val="14"/>
      <name val="Aptos Narrow"/>
    </font>
    <font>
      <b/>
      <sz val="12"/>
      <name val="Aptos Narrow"/>
    </font>
    <font>
      <i/>
      <sz val="14"/>
      <name val="Aptos Narrow"/>
    </font>
    <font>
      <i/>
      <sz val="12"/>
      <name val="Aptos Narrow"/>
    </font>
    <font>
      <b/>
      <sz val="11"/>
      <name val="Aptos Narrow"/>
    </font>
    <font>
      <sz val="11"/>
      <color theme="1"/>
      <name val="Aptos Narrow"/>
    </font>
    <font>
      <b/>
      <sz val="12"/>
      <name val="Angsana New"/>
    </font>
    <font>
      <b/>
      <i/>
      <sz val="12"/>
      <name val="Angsana New"/>
    </font>
    <font>
      <i/>
      <sz val="12"/>
      <name val="Angsana New"/>
    </font>
    <font>
      <sz val="12"/>
      <color theme="1"/>
      <name val="Angsana New"/>
    </font>
    <font>
      <b/>
      <sz val="9"/>
      <name val="Times New Roman"/>
    </font>
    <font>
      <b/>
      <i/>
      <sz val="9"/>
      <name val="Times New Roman"/>
    </font>
    <font>
      <i/>
      <sz val="9"/>
      <name val="Times New Roman"/>
    </font>
    <font>
      <sz val="9"/>
      <color theme="1"/>
      <name val="Times New Roman"/>
    </font>
    <font>
      <sz val="12"/>
      <name val="Angsana New"/>
    </font>
    <font>
      <b/>
      <sz val="10"/>
      <name val="Times New Roman"/>
    </font>
    <font>
      <sz val="10"/>
      <name val="Times New Roman"/>
    </font>
    <font>
      <sz val="10"/>
      <name val="Calibri"/>
      <scheme val="minor"/>
    </font>
    <font>
      <sz val="11"/>
      <name val="Calibri"/>
      <scheme val="minor"/>
    </font>
    <font>
      <b/>
      <sz val="11"/>
      <name val="Calibri"/>
      <scheme val="minor"/>
    </font>
    <font>
      <i/>
      <sz val="12"/>
      <name val="Calibri"/>
      <scheme val="minor"/>
    </font>
    <font>
      <sz val="9"/>
      <name val="Calibri"/>
      <scheme val="minor"/>
    </font>
    <font>
      <b/>
      <sz val="21"/>
      <name val="Calibri"/>
      <scheme val="minor"/>
    </font>
    <font>
      <b/>
      <sz val="12"/>
      <name val="Calibri"/>
      <scheme val="minor"/>
    </font>
    <font>
      <sz val="10"/>
      <color rgb="FF000000"/>
      <name val="Calibri"/>
      <scheme val="minor"/>
    </font>
    <font>
      <sz val="10"/>
      <color rgb="FF000000"/>
      <name val="Times New Roman"/>
      <charset val="1"/>
    </font>
    <font>
      <sz val="11"/>
      <color theme="1"/>
      <name val="Cambria"/>
      <scheme val="major"/>
    </font>
    <font>
      <b/>
      <sz val="21"/>
      <name val="Cambria"/>
      <scheme val="major"/>
    </font>
    <font>
      <b/>
      <sz val="12"/>
      <color rgb="FF000000"/>
      <name val="Cambria"/>
      <scheme val="major"/>
    </font>
    <font>
      <sz val="11"/>
      <name val="Cambria"/>
      <scheme val="major"/>
    </font>
    <font>
      <sz val="11"/>
      <color rgb="FF000000"/>
      <name val="Cambria"/>
      <scheme val="major"/>
    </font>
    <font>
      <sz val="9"/>
      <name val="Cambria"/>
      <scheme val="major"/>
    </font>
    <font>
      <sz val="9"/>
      <color rgb="FF000000"/>
      <name val="Cambria"/>
      <scheme val="major"/>
    </font>
    <font>
      <u/>
      <sz val="11"/>
      <color theme="10"/>
      <name val="Cambria"/>
      <scheme val="major"/>
    </font>
    <font>
      <b/>
      <sz val="12"/>
      <name val="Cambria"/>
      <scheme val="major"/>
    </font>
    <font>
      <sz val="10"/>
      <color rgb="FF000000"/>
      <name val="Cambria"/>
      <scheme val="major"/>
    </font>
    <font>
      <b/>
      <sz val="11"/>
      <name val="Cambria"/>
      <scheme val="major"/>
    </font>
    <font>
      <sz val="10"/>
      <color rgb="FFFF0000"/>
      <name val="Cambria"/>
      <scheme val="major"/>
    </font>
    <font>
      <sz val="11"/>
      <color theme="10"/>
      <name val="Cambria"/>
      <scheme val="major"/>
    </font>
    <font>
      <sz val="9"/>
      <color theme="1"/>
      <name val="Cambria"/>
      <scheme val="major"/>
    </font>
    <font>
      <b/>
      <u/>
      <sz val="10"/>
      <color rgb="FF2196F3"/>
      <name val="Roboto"/>
      <family val="2"/>
      <charset val="1"/>
    </font>
    <font>
      <u/>
      <sz val="10"/>
      <color rgb="FF2196F3"/>
      <name val="Roboto"/>
      <family val="2"/>
      <charset val="1"/>
    </font>
    <font>
      <sz val="12"/>
      <color rgb="FF2E2E2A"/>
      <name val="Source Sans Pro Web"/>
      <charset val="1"/>
    </font>
    <font>
      <sz val="10"/>
      <name val="Calibri"/>
    </font>
    <font>
      <b/>
      <sz val="10"/>
      <color rgb="FF000000"/>
      <name val="Times New Roman"/>
      <family val="1"/>
    </font>
    <font>
      <i/>
      <sz val="9"/>
      <color rgb="FF000000"/>
      <name val="Times New Roman"/>
    </font>
    <font>
      <sz val="10"/>
      <color rgb="FF000000"/>
      <name val="Calibri"/>
      <family val="2"/>
      <scheme val="minor"/>
    </font>
    <font>
      <sz val="10"/>
      <color rgb="FF000000"/>
      <name val="Calibri"/>
      <charset val="1"/>
    </font>
    <font>
      <i/>
      <sz val="10"/>
      <color rgb="FF000000"/>
      <name val="Calibri"/>
      <scheme val="minor"/>
    </font>
    <font>
      <sz val="11"/>
      <color rgb="FF242424"/>
      <name val="Aptos Narrow"/>
      <charset val="1"/>
    </font>
    <font>
      <sz val="10"/>
      <name val="Cambria"/>
      <scheme val="major"/>
    </font>
    <font>
      <sz val="10"/>
      <color theme="1"/>
      <name val="Cambria"/>
      <scheme val="major"/>
    </font>
    <font>
      <i/>
      <sz val="14"/>
      <color rgb="FF000000"/>
      <name val="Arial Black"/>
    </font>
    <font>
      <sz val="8"/>
      <color rgb="FF000000"/>
      <name val="Arial Black"/>
    </font>
    <font>
      <sz val="11"/>
      <color rgb="FF000000"/>
      <name val="Calibri"/>
      <charset val="1"/>
    </font>
    <font>
      <u/>
      <sz val="10"/>
      <color rgb="FF2196F3"/>
      <name val="Roboto"/>
    </font>
    <font>
      <b/>
      <u/>
      <sz val="10"/>
      <color rgb="FF2196F3"/>
      <name val="Roboto"/>
    </font>
    <font>
      <sz val="10"/>
      <color rgb="FF000000"/>
      <name val="Cambria"/>
      <charset val="1"/>
    </font>
    <font>
      <sz val="11"/>
      <color rgb="FF000000"/>
      <name val="Times New Roman"/>
      <charset val="1"/>
    </font>
    <font>
      <sz val="11"/>
      <name val="Times New Roman"/>
    </font>
    <font>
      <i/>
      <sz val="11"/>
      <name val="Calibri"/>
      <family val="2"/>
      <scheme val="minor"/>
    </font>
    <font>
      <sz val="11"/>
      <color rgb="FF000000"/>
      <name val="Calibri"/>
      <scheme val="minor"/>
    </font>
    <font>
      <b/>
      <sz val="9"/>
      <color rgb="FF000000"/>
      <name val="Times New Roman"/>
    </font>
    <font>
      <sz val="10"/>
      <color rgb="FF242424"/>
      <name val="Cambria"/>
      <scheme val="major"/>
    </font>
    <font>
      <sz val="10"/>
      <color rgb="FF242424"/>
      <name val="Calibri"/>
      <scheme val="minor"/>
    </font>
    <font>
      <sz val="10"/>
      <color rgb="FF242424"/>
      <name val="Aptos Narrow"/>
      <charset val="1"/>
    </font>
    <font>
      <b/>
      <sz val="10"/>
      <color rgb="FFC00000"/>
      <name val="Times New Roman"/>
    </font>
    <font>
      <sz val="10"/>
      <color rgb="FFC00000"/>
      <name val="Times New Roman"/>
    </font>
    <font>
      <sz val="10"/>
      <color rgb="FFC00000"/>
      <name val="Calibri"/>
      <scheme val="minor"/>
    </font>
    <font>
      <sz val="10"/>
      <color rgb="FF000000"/>
      <name val="Calibri"/>
    </font>
    <font>
      <sz val="10"/>
      <color rgb="FFC00000"/>
      <name val="Calibri"/>
    </font>
    <font>
      <sz val="11"/>
      <color rgb="FFC00000"/>
      <name val="Aptos Narrow"/>
    </font>
    <font>
      <b/>
      <sz val="10"/>
      <color rgb="FFC00000"/>
      <name val="Calibri"/>
      <scheme val="minor"/>
    </font>
    <font>
      <sz val="9"/>
      <name val="Times New Roman"/>
    </font>
    <font>
      <b/>
      <sz val="9"/>
      <color rgb="FFC00000"/>
      <name val="Times New Roman"/>
    </font>
    <font>
      <sz val="11"/>
      <color rgb="FFFF0000"/>
      <name val="Calibri"/>
      <scheme val="minor"/>
    </font>
    <font>
      <sz val="9"/>
      <color rgb="FFFF0000"/>
      <name val="Times New Roman"/>
    </font>
    <font>
      <sz val="10"/>
      <color rgb="FFFF0000"/>
      <name val="Calibri"/>
      <scheme val="minor"/>
    </font>
    <font>
      <sz val="11"/>
      <color rgb="FF000000"/>
      <name val="Calibri"/>
      <family val="2"/>
    </font>
    <font>
      <sz val="10"/>
      <name val="Calibri"/>
      <family val="2"/>
    </font>
    <font>
      <sz val="10"/>
      <color rgb="FF000000"/>
      <name val="Calibri"/>
      <family val="2"/>
    </font>
    <font>
      <b/>
      <sz val="14"/>
      <color rgb="FF000000"/>
      <name val="Times New Roman"/>
      <family val="1"/>
    </font>
    <font>
      <sz val="12"/>
      <color rgb="FF000000"/>
      <name val="Times New Roman"/>
      <family val="1"/>
    </font>
    <font>
      <sz val="8"/>
      <color rgb="FF000000"/>
      <name val="Times New Roman"/>
      <family val="1"/>
    </font>
    <font>
      <i/>
      <sz val="9"/>
      <color rgb="FF000000"/>
      <name val="Arial Black"/>
    </font>
    <font>
      <sz val="9"/>
      <color rgb="FF000000"/>
      <name val="Cambria"/>
      <charset val="1"/>
    </font>
    <font>
      <i/>
      <sz val="11"/>
      <name val="Calibri"/>
      <scheme val="minor"/>
    </font>
    <font>
      <sz val="10"/>
      <name val="Calibri"/>
      <charset val="1"/>
    </font>
    <font>
      <sz val="11"/>
      <color theme="1"/>
      <name val="Times New Roman"/>
    </font>
    <font>
      <sz val="12"/>
      <name val="Times New Roman"/>
    </font>
    <font>
      <b/>
      <sz val="11"/>
      <name val="Times New Roman"/>
    </font>
    <font>
      <b/>
      <sz val="14"/>
      <name val="Times New Roman"/>
    </font>
    <font>
      <i/>
      <sz val="12"/>
      <name val="Times New Roman"/>
    </font>
  </fonts>
  <fills count="3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52BB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rgb="FFDAEEF3"/>
        <bgColor rgb="FF000000"/>
      </patternFill>
    </fill>
    <fill>
      <patternFill patternType="solid">
        <fgColor rgb="FF92CDDC"/>
        <bgColor rgb="FF000000"/>
      </patternFill>
    </fill>
    <fill>
      <patternFill patternType="solid">
        <fgColor rgb="FFD6DCE4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7" tint="0.79998168889431442"/>
        <bgColor indexed="64"/>
      </patternFill>
    </fill>
  </fills>
  <borders count="97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ck">
        <color indexed="64"/>
      </left>
      <right style="thick">
        <color indexed="64"/>
      </right>
      <top style="thin">
        <color rgb="FF000000"/>
      </top>
      <bottom style="thin">
        <color rgb="FF000000"/>
      </bottom>
      <diagonal/>
    </border>
    <border>
      <left/>
      <right style="thick">
        <color indexed="64"/>
      </right>
      <top style="thin">
        <color rgb="FF000000"/>
      </top>
      <bottom style="thin">
        <color rgb="FF000000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rgb="FF000000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84" fillId="0" borderId="0" applyNumberFormat="0" applyFill="0" applyBorder="0" applyAlignment="0" applyProtection="0"/>
  </cellStyleXfs>
  <cellXfs count="2295">
    <xf numFmtId="0" fontId="0" fillId="0" borderId="0" xfId="0"/>
    <xf numFmtId="0" fontId="7" fillId="2" borderId="4" xfId="0" applyFont="1" applyFill="1" applyBorder="1" applyAlignment="1">
      <alignment horizontal="center" vertical="center" wrapText="1"/>
    </xf>
    <xf numFmtId="44" fontId="7" fillId="2" borderId="4" xfId="1" applyFont="1" applyFill="1" applyBorder="1" applyAlignment="1">
      <alignment horizontal="center" vertical="center" wrapText="1"/>
    </xf>
    <xf numFmtId="0" fontId="7" fillId="2" borderId="4" xfId="1" applyNumberFormat="1" applyFont="1" applyFill="1" applyBorder="1" applyAlignment="1">
      <alignment horizontal="center" vertical="center" wrapText="1"/>
    </xf>
    <xf numFmtId="0" fontId="7" fillId="2" borderId="6" xfId="1" applyNumberFormat="1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vertical="top" wrapText="1"/>
    </xf>
    <xf numFmtId="44" fontId="9" fillId="4" borderId="4" xfId="0" applyNumberFormat="1" applyFont="1" applyFill="1" applyBorder="1" applyAlignment="1">
      <alignment vertical="top" wrapText="1"/>
    </xf>
    <xf numFmtId="0" fontId="11" fillId="2" borderId="6" xfId="0" applyFont="1" applyFill="1" applyBorder="1" applyAlignment="1">
      <alignment vertical="top" wrapText="1"/>
    </xf>
    <xf numFmtId="0" fontId="11" fillId="2" borderId="4" xfId="0" applyFont="1" applyFill="1" applyBorder="1" applyAlignment="1">
      <alignment vertical="top" wrapText="1"/>
    </xf>
    <xf numFmtId="0" fontId="11" fillId="2" borderId="13" xfId="0" applyFont="1" applyFill="1" applyBorder="1" applyAlignment="1">
      <alignment horizontal="justify" vertical="top" wrapText="1"/>
    </xf>
    <xf numFmtId="0" fontId="11" fillId="2" borderId="10" xfId="0" applyFont="1" applyFill="1" applyBorder="1" applyAlignment="1">
      <alignment horizontal="justify" vertical="top" wrapText="1"/>
    </xf>
    <xf numFmtId="0" fontId="9" fillId="2" borderId="11" xfId="0" applyFont="1" applyFill="1" applyBorder="1" applyAlignment="1">
      <alignment vertical="top" wrapText="1"/>
    </xf>
    <xf numFmtId="0" fontId="9" fillId="2" borderId="4" xfId="0" applyFont="1" applyFill="1" applyBorder="1" applyAlignment="1">
      <alignment vertical="center" wrapText="1"/>
    </xf>
    <xf numFmtId="0" fontId="13" fillId="0" borderId="4" xfId="0" applyFont="1" applyBorder="1" applyAlignment="1">
      <alignment vertical="center" wrapText="1"/>
    </xf>
    <xf numFmtId="44" fontId="11" fillId="5" borderId="6" xfId="1" applyFont="1" applyFill="1" applyBorder="1" applyAlignment="1">
      <alignment horizontal="right" vertical="center" wrapText="1"/>
    </xf>
    <xf numFmtId="44" fontId="11" fillId="5" borderId="4" xfId="1" applyFont="1" applyFill="1" applyBorder="1" applyAlignment="1">
      <alignment horizontal="right" vertical="center" wrapText="1"/>
    </xf>
    <xf numFmtId="164" fontId="6" fillId="6" borderId="6" xfId="0" applyNumberFormat="1" applyFont="1" applyFill="1" applyBorder="1" applyAlignment="1">
      <alignment horizontal="right" vertical="center"/>
    </xf>
    <xf numFmtId="164" fontId="12" fillId="6" borderId="4" xfId="1" applyNumberFormat="1" applyFont="1" applyFill="1" applyBorder="1" applyAlignment="1">
      <alignment horizontal="right" vertical="center" wrapText="1"/>
    </xf>
    <xf numFmtId="164" fontId="6" fillId="6" borderId="4" xfId="0" applyNumberFormat="1" applyFont="1" applyFill="1" applyBorder="1" applyAlignment="1">
      <alignment horizontal="right" vertical="center"/>
    </xf>
    <xf numFmtId="164" fontId="12" fillId="6" borderId="5" xfId="0" applyNumberFormat="1" applyFont="1" applyFill="1" applyBorder="1" applyAlignment="1">
      <alignment horizontal="right" vertical="center" wrapText="1"/>
    </xf>
    <xf numFmtId="164" fontId="12" fillId="6" borderId="5" xfId="1" applyNumberFormat="1" applyFont="1" applyFill="1" applyBorder="1" applyAlignment="1">
      <alignment horizontal="right" vertical="center" wrapText="1"/>
    </xf>
    <xf numFmtId="164" fontId="6" fillId="6" borderId="10" xfId="0" applyNumberFormat="1" applyFont="1" applyFill="1" applyBorder="1" applyAlignment="1">
      <alignment horizontal="right" vertical="center"/>
    </xf>
    <xf numFmtId="8" fontId="12" fillId="0" borderId="10" xfId="1" applyNumberFormat="1" applyFont="1" applyFill="1" applyBorder="1" applyAlignment="1">
      <alignment vertical="top" wrapText="1"/>
    </xf>
    <xf numFmtId="44" fontId="12" fillId="6" borderId="11" xfId="1" applyFont="1" applyFill="1" applyBorder="1" applyAlignment="1">
      <alignment vertical="top" wrapText="1"/>
    </xf>
    <xf numFmtId="14" fontId="12" fillId="6" borderId="6" xfId="1" applyNumberFormat="1" applyFont="1" applyFill="1" applyBorder="1" applyAlignment="1">
      <alignment vertical="top" wrapText="1"/>
    </xf>
    <xf numFmtId="0" fontId="6" fillId="6" borderId="4" xfId="0" applyFont="1" applyFill="1" applyBorder="1"/>
    <xf numFmtId="0" fontId="15" fillId="2" borderId="4" xfId="0" applyFont="1" applyFill="1" applyBorder="1" applyAlignment="1">
      <alignment vertical="center" wrapText="1"/>
    </xf>
    <xf numFmtId="8" fontId="15" fillId="2" borderId="4" xfId="0" applyNumberFormat="1" applyFont="1" applyFill="1" applyBorder="1" applyAlignment="1">
      <alignment horizontal="right" vertical="center" wrapText="1"/>
    </xf>
    <xf numFmtId="0" fontId="15" fillId="2" borderId="11" xfId="0" applyFont="1" applyFill="1" applyBorder="1" applyAlignment="1">
      <alignment vertical="top" wrapText="1"/>
    </xf>
    <xf numFmtId="0" fontId="13" fillId="5" borderId="4" xfId="0" applyFont="1" applyFill="1" applyBorder="1" applyAlignment="1">
      <alignment vertical="center" wrapText="1"/>
    </xf>
    <xf numFmtId="8" fontId="18" fillId="0" borderId="10" xfId="0" applyNumberFormat="1" applyFont="1" applyBorder="1" applyAlignment="1">
      <alignment vertical="top" wrapText="1"/>
    </xf>
    <xf numFmtId="164" fontId="11" fillId="0" borderId="6" xfId="0" applyNumberFormat="1" applyFont="1" applyBorder="1" applyAlignment="1">
      <alignment horizontal="right" vertical="center" wrapText="1"/>
    </xf>
    <xf numFmtId="164" fontId="11" fillId="0" borderId="4" xfId="0" applyNumberFormat="1" applyFont="1" applyBorder="1" applyAlignment="1">
      <alignment horizontal="right" vertical="center" wrapText="1"/>
    </xf>
    <xf numFmtId="164" fontId="12" fillId="0" borderId="5" xfId="0" applyNumberFormat="1" applyFont="1" applyBorder="1" applyAlignment="1">
      <alignment horizontal="right" vertical="center" wrapText="1"/>
    </xf>
    <xf numFmtId="164" fontId="11" fillId="0" borderId="5" xfId="0" applyNumberFormat="1" applyFont="1" applyBorder="1" applyAlignment="1">
      <alignment horizontal="right" vertical="center" wrapText="1"/>
    </xf>
    <xf numFmtId="164" fontId="11" fillId="0" borderId="10" xfId="0" applyNumberFormat="1" applyFont="1" applyBorder="1" applyAlignment="1">
      <alignment horizontal="right" vertical="center" wrapText="1"/>
    </xf>
    <xf numFmtId="0" fontId="11" fillId="0" borderId="6" xfId="0" applyFont="1" applyBorder="1" applyAlignment="1">
      <alignment vertical="top" wrapText="1"/>
    </xf>
    <xf numFmtId="0" fontId="17" fillId="0" borderId="4" xfId="0" applyFont="1" applyBorder="1"/>
    <xf numFmtId="0" fontId="19" fillId="0" borderId="4" xfId="0" applyFont="1" applyBorder="1" applyAlignment="1">
      <alignment vertical="center" wrapText="1"/>
    </xf>
    <xf numFmtId="8" fontId="13" fillId="0" borderId="4" xfId="0" applyNumberFormat="1" applyFont="1" applyBorder="1" applyAlignment="1">
      <alignment horizontal="right" vertical="center" wrapText="1"/>
    </xf>
    <xf numFmtId="8" fontId="11" fillId="5" borderId="6" xfId="1" applyNumberFormat="1" applyFont="1" applyFill="1" applyBorder="1" applyAlignment="1">
      <alignment horizontal="right" vertical="center" wrapText="1"/>
    </xf>
    <xf numFmtId="8" fontId="21" fillId="4" borderId="4" xfId="0" applyNumberFormat="1" applyFont="1" applyFill="1" applyBorder="1" applyAlignment="1">
      <alignment horizontal="right" vertical="center" wrapText="1"/>
    </xf>
    <xf numFmtId="164" fontId="12" fillId="6" borderId="6" xfId="1" applyNumberFormat="1" applyFont="1" applyFill="1" applyBorder="1" applyAlignment="1">
      <alignment horizontal="right" vertical="center" wrapText="1"/>
    </xf>
    <xf numFmtId="164" fontId="12" fillId="6" borderId="10" xfId="1" applyNumberFormat="1" applyFont="1" applyFill="1" applyBorder="1" applyAlignment="1">
      <alignment horizontal="right" vertical="center" wrapText="1"/>
    </xf>
    <xf numFmtId="8" fontId="18" fillId="0" borderId="10" xfId="1" applyNumberFormat="1" applyFont="1" applyFill="1" applyBorder="1" applyAlignment="1">
      <alignment vertical="top" wrapText="1"/>
    </xf>
    <xf numFmtId="44" fontId="12" fillId="6" borderId="6" xfId="1" applyFont="1" applyFill="1" applyBorder="1" applyAlignment="1">
      <alignment vertical="top" wrapText="1"/>
    </xf>
    <xf numFmtId="164" fontId="6" fillId="6" borderId="5" xfId="0" applyNumberFormat="1" applyFont="1" applyFill="1" applyBorder="1" applyAlignment="1">
      <alignment horizontal="right" vertical="center"/>
    </xf>
    <xf numFmtId="44" fontId="18" fillId="0" borderId="10" xfId="0" applyNumberFormat="1" applyFont="1" applyBorder="1"/>
    <xf numFmtId="0" fontId="18" fillId="0" borderId="11" xfId="0" applyFont="1" applyBorder="1"/>
    <xf numFmtId="8" fontId="11" fillId="0" borderId="6" xfId="1" applyNumberFormat="1" applyFont="1" applyFill="1" applyBorder="1" applyAlignment="1">
      <alignment horizontal="right" vertical="center" wrapText="1"/>
    </xf>
    <xf numFmtId="44" fontId="11" fillId="4" borderId="4" xfId="1" applyFont="1" applyFill="1" applyBorder="1" applyAlignment="1">
      <alignment horizontal="right" vertical="center" wrapText="1"/>
    </xf>
    <xf numFmtId="14" fontId="18" fillId="0" borderId="11" xfId="1" applyNumberFormat="1" applyFont="1" applyFill="1" applyBorder="1" applyAlignment="1">
      <alignment vertical="top" wrapText="1"/>
    </xf>
    <xf numFmtId="44" fontId="12" fillId="0" borderId="6" xfId="1" applyFont="1" applyFill="1" applyBorder="1" applyAlignment="1">
      <alignment vertical="top" wrapText="1"/>
    </xf>
    <xf numFmtId="8" fontId="15" fillId="2" borderId="6" xfId="1" applyNumberFormat="1" applyFont="1" applyFill="1" applyBorder="1" applyAlignment="1">
      <alignment horizontal="right" vertical="center" wrapText="1"/>
    </xf>
    <xf numFmtId="164" fontId="11" fillId="2" borderId="6" xfId="1" applyNumberFormat="1" applyFont="1" applyFill="1" applyBorder="1" applyAlignment="1">
      <alignment horizontal="right" vertical="center" wrapText="1"/>
    </xf>
    <xf numFmtId="164" fontId="11" fillId="2" borderId="4" xfId="1" applyNumberFormat="1" applyFont="1" applyFill="1" applyBorder="1" applyAlignment="1">
      <alignment horizontal="right" vertical="center" wrapText="1"/>
    </xf>
    <xf numFmtId="164" fontId="11" fillId="2" borderId="10" xfId="1" applyNumberFormat="1" applyFont="1" applyFill="1" applyBorder="1" applyAlignment="1">
      <alignment horizontal="right" vertical="center" wrapText="1"/>
    </xf>
    <xf numFmtId="44" fontId="15" fillId="2" borderId="11" xfId="1" applyFont="1" applyFill="1" applyBorder="1" applyAlignment="1">
      <alignment vertical="top" wrapText="1"/>
    </xf>
    <xf numFmtId="14" fontId="12" fillId="0" borderId="6" xfId="1" applyNumberFormat="1" applyFont="1" applyFill="1" applyBorder="1" applyAlignment="1">
      <alignment vertical="top" wrapText="1"/>
    </xf>
    <xf numFmtId="0" fontId="6" fillId="0" borderId="4" xfId="0" applyFont="1" applyBorder="1"/>
    <xf numFmtId="40" fontId="8" fillId="2" borderId="10" xfId="0" applyNumberFormat="1" applyFont="1" applyFill="1" applyBorder="1" applyAlignment="1">
      <alignment horizontal="center" vertical="center" wrapText="1"/>
    </xf>
    <xf numFmtId="44" fontId="10" fillId="3" borderId="5" xfId="0" applyNumberFormat="1" applyFont="1" applyFill="1" applyBorder="1" applyAlignment="1">
      <alignment horizontal="right" vertical="center" wrapText="1"/>
    </xf>
    <xf numFmtId="44" fontId="9" fillId="2" borderId="4" xfId="0" applyNumberFormat="1" applyFont="1" applyFill="1" applyBorder="1" applyAlignment="1">
      <alignment horizontal="right" vertical="center" wrapText="1"/>
    </xf>
    <xf numFmtId="44" fontId="9" fillId="2" borderId="4" xfId="0" applyNumberFormat="1" applyFont="1" applyFill="1" applyBorder="1" applyAlignment="1">
      <alignment horizontal="right" vertical="center"/>
    </xf>
    <xf numFmtId="44" fontId="13" fillId="0" borderId="4" xfId="1" applyFont="1" applyFill="1" applyBorder="1" applyAlignment="1">
      <alignment horizontal="right" vertical="center" wrapText="1"/>
    </xf>
    <xf numFmtId="44" fontId="12" fillId="0" borderId="4" xfId="1" applyFont="1" applyFill="1" applyBorder="1" applyAlignment="1">
      <alignment horizontal="right" vertical="center" wrapText="1"/>
    </xf>
    <xf numFmtId="44" fontId="11" fillId="0" borderId="4" xfId="1" applyFont="1" applyFill="1" applyBorder="1" applyAlignment="1">
      <alignment horizontal="right" vertical="center" wrapText="1"/>
    </xf>
    <xf numFmtId="44" fontId="15" fillId="2" borderId="4" xfId="0" applyNumberFormat="1" applyFont="1" applyFill="1" applyBorder="1" applyAlignment="1">
      <alignment horizontal="right" vertical="center" wrapText="1"/>
    </xf>
    <xf numFmtId="44" fontId="16" fillId="3" borderId="5" xfId="0" applyNumberFormat="1" applyFont="1" applyFill="1" applyBorder="1" applyAlignment="1">
      <alignment horizontal="right" vertical="center" wrapText="1"/>
    </xf>
    <xf numFmtId="44" fontId="15" fillId="2" borderId="6" xfId="0" applyNumberFormat="1" applyFont="1" applyFill="1" applyBorder="1" applyAlignment="1">
      <alignment horizontal="right" vertical="center" wrapText="1"/>
    </xf>
    <xf numFmtId="44" fontId="13" fillId="7" borderId="5" xfId="1" applyFont="1" applyFill="1" applyBorder="1" applyAlignment="1">
      <alignment horizontal="right" vertical="center" wrapText="1"/>
    </xf>
    <xf numFmtId="44" fontId="19" fillId="0" borderId="4" xfId="0" applyNumberFormat="1" applyFont="1" applyBorder="1" applyAlignment="1">
      <alignment horizontal="right" vertical="center" wrapText="1"/>
    </xf>
    <xf numFmtId="44" fontId="19" fillId="9" borderId="4" xfId="0" applyNumberFormat="1" applyFont="1" applyFill="1" applyBorder="1" applyAlignment="1">
      <alignment horizontal="right" vertical="center" wrapText="1"/>
    </xf>
    <xf numFmtId="44" fontId="13" fillId="0" borderId="5" xfId="1" applyFont="1" applyFill="1" applyBorder="1" applyAlignment="1">
      <alignment horizontal="right" vertical="center" wrapText="1"/>
    </xf>
    <xf numFmtId="44" fontId="20" fillId="5" borderId="4" xfId="1" applyFont="1" applyFill="1" applyBorder="1" applyAlignment="1">
      <alignment horizontal="right" vertical="center" wrapText="1"/>
    </xf>
    <xf numFmtId="44" fontId="12" fillId="5" borderId="4" xfId="1" applyFont="1" applyFill="1" applyBorder="1" applyAlignment="1">
      <alignment horizontal="right" vertical="center" wrapText="1"/>
    </xf>
    <xf numFmtId="44" fontId="11" fillId="0" borderId="4" xfId="0" applyNumberFormat="1" applyFont="1" applyBorder="1" applyAlignment="1">
      <alignment horizontal="right" vertical="center" wrapText="1"/>
    </xf>
    <xf numFmtId="44" fontId="12" fillId="9" borderId="4" xfId="1" applyFont="1" applyFill="1" applyBorder="1" applyAlignment="1">
      <alignment horizontal="right" vertical="center" wrapText="1"/>
    </xf>
    <xf numFmtId="44" fontId="11" fillId="0" borderId="6" xfId="1" applyFont="1" applyFill="1" applyBorder="1" applyAlignment="1">
      <alignment horizontal="right" vertical="center" wrapText="1"/>
    </xf>
    <xf numFmtId="44" fontId="15" fillId="2" borderId="4" xfId="1" applyFont="1" applyFill="1" applyBorder="1" applyAlignment="1">
      <alignment horizontal="right" vertical="center" wrapText="1"/>
    </xf>
    <xf numFmtId="44" fontId="16" fillId="3" borderId="5" xfId="1" applyFont="1" applyFill="1" applyBorder="1" applyAlignment="1">
      <alignment horizontal="right" vertical="center" wrapText="1"/>
    </xf>
    <xf numFmtId="44" fontId="24" fillId="0" borderId="4" xfId="0" applyNumberFormat="1" applyFont="1" applyBorder="1" applyAlignment="1">
      <alignment horizontal="right" vertical="center" wrapText="1"/>
    </xf>
    <xf numFmtId="44" fontId="7" fillId="10" borderId="4" xfId="1" applyFont="1" applyFill="1" applyBorder="1" applyAlignment="1">
      <alignment horizontal="center" vertical="center" wrapText="1"/>
    </xf>
    <xf numFmtId="44" fontId="9" fillId="10" borderId="4" xfId="0" applyNumberFormat="1" applyFont="1" applyFill="1" applyBorder="1" applyAlignment="1">
      <alignment horizontal="right" vertical="center" wrapText="1"/>
    </xf>
    <xf numFmtId="8" fontId="15" fillId="10" borderId="4" xfId="0" applyNumberFormat="1" applyFont="1" applyFill="1" applyBorder="1" applyAlignment="1">
      <alignment horizontal="right" vertical="center" wrapText="1"/>
    </xf>
    <xf numFmtId="8" fontId="11" fillId="0" borderId="4" xfId="0" applyNumberFormat="1" applyFont="1" applyBorder="1" applyAlignment="1">
      <alignment horizontal="right" vertical="center" wrapText="1"/>
    </xf>
    <xf numFmtId="0" fontId="12" fillId="0" borderId="4" xfId="0" applyFont="1" applyBorder="1" applyAlignment="1">
      <alignment vertical="center" wrapText="1"/>
    </xf>
    <xf numFmtId="0" fontId="7" fillId="10" borderId="4" xfId="1" applyNumberFormat="1" applyFont="1" applyFill="1" applyBorder="1" applyAlignment="1">
      <alignment horizontal="center" vertical="center" wrapText="1"/>
    </xf>
    <xf numFmtId="44" fontId="9" fillId="10" borderId="6" xfId="0" applyNumberFormat="1" applyFont="1" applyFill="1" applyBorder="1" applyAlignment="1">
      <alignment horizontal="right" vertical="center" wrapText="1"/>
    </xf>
    <xf numFmtId="44" fontId="15" fillId="10" borderId="4" xfId="1" applyFont="1" applyFill="1" applyBorder="1" applyAlignment="1">
      <alignment horizontal="right" vertical="center" wrapText="1"/>
    </xf>
    <xf numFmtId="44" fontId="9" fillId="10" borderId="4" xfId="0" applyNumberFormat="1" applyFont="1" applyFill="1" applyBorder="1" applyAlignment="1">
      <alignment horizontal="right" vertical="center"/>
    </xf>
    <xf numFmtId="8" fontId="11" fillId="0" borderId="4" xfId="1" applyNumberFormat="1" applyFont="1" applyFill="1" applyBorder="1" applyAlignment="1">
      <alignment horizontal="right" vertical="center" wrapText="1"/>
    </xf>
    <xf numFmtId="8" fontId="15" fillId="10" borderId="4" xfId="1" applyNumberFormat="1" applyFont="1" applyFill="1" applyBorder="1" applyAlignment="1">
      <alignment horizontal="right" vertical="center" wrapText="1"/>
    </xf>
    <xf numFmtId="0" fontId="7" fillId="10" borderId="5" xfId="0" applyFont="1" applyFill="1" applyBorder="1" applyAlignment="1">
      <alignment horizontal="center" vertical="center" wrapText="1"/>
    </xf>
    <xf numFmtId="44" fontId="10" fillId="3" borderId="11" xfId="0" applyNumberFormat="1" applyFont="1" applyFill="1" applyBorder="1" applyAlignment="1">
      <alignment horizontal="right" vertical="center" wrapText="1"/>
    </xf>
    <xf numFmtId="8" fontId="16" fillId="3" borderId="5" xfId="0" applyNumberFormat="1" applyFont="1" applyFill="1" applyBorder="1" applyAlignment="1">
      <alignment horizontal="right" vertical="center" wrapText="1"/>
    </xf>
    <xf numFmtId="8" fontId="13" fillId="7" borderId="5" xfId="1" applyNumberFormat="1" applyFont="1" applyFill="1" applyBorder="1" applyAlignment="1">
      <alignment horizontal="right" vertical="center" wrapText="1"/>
    </xf>
    <xf numFmtId="8" fontId="16" fillId="3" borderId="5" xfId="1" applyNumberFormat="1" applyFont="1" applyFill="1" applyBorder="1" applyAlignment="1">
      <alignment horizontal="right" vertical="center" wrapText="1"/>
    </xf>
    <xf numFmtId="44" fontId="9" fillId="10" borderId="6" xfId="0" applyNumberFormat="1" applyFont="1" applyFill="1" applyBorder="1" applyAlignment="1">
      <alignment horizontal="right" vertical="center"/>
    </xf>
    <xf numFmtId="8" fontId="15" fillId="10" borderId="6" xfId="0" applyNumberFormat="1" applyFont="1" applyFill="1" applyBorder="1" applyAlignment="1">
      <alignment horizontal="right" vertical="center" wrapText="1"/>
    </xf>
    <xf numFmtId="8" fontId="12" fillId="0" borderId="6" xfId="1" applyNumberFormat="1" applyFont="1" applyFill="1" applyBorder="1" applyAlignment="1">
      <alignment horizontal="right" vertical="center" wrapText="1"/>
    </xf>
    <xf numFmtId="8" fontId="15" fillId="10" borderId="6" xfId="1" applyNumberFormat="1" applyFont="1" applyFill="1" applyBorder="1" applyAlignment="1">
      <alignment horizontal="right" vertical="center" wrapText="1"/>
    </xf>
    <xf numFmtId="8" fontId="12" fillId="0" borderId="25" xfId="1" applyNumberFormat="1" applyFont="1" applyFill="1" applyBorder="1" applyAlignment="1">
      <alignment horizontal="right" vertical="center" wrapText="1"/>
    </xf>
    <xf numFmtId="44" fontId="9" fillId="4" borderId="5" xfId="0" applyNumberFormat="1" applyFont="1" applyFill="1" applyBorder="1" applyAlignment="1">
      <alignment vertical="top" wrapText="1"/>
    </xf>
    <xf numFmtId="44" fontId="9" fillId="10" borderId="5" xfId="0" applyNumberFormat="1" applyFont="1" applyFill="1" applyBorder="1" applyAlignment="1">
      <alignment vertical="top" wrapText="1"/>
    </xf>
    <xf numFmtId="44" fontId="11" fillId="0" borderId="5" xfId="1" applyFont="1" applyFill="1" applyBorder="1" applyAlignment="1">
      <alignment horizontal="right" vertical="center" wrapText="1"/>
    </xf>
    <xf numFmtId="8" fontId="15" fillId="10" borderId="5" xfId="0" applyNumberFormat="1" applyFont="1" applyFill="1" applyBorder="1" applyAlignment="1">
      <alignment horizontal="right" vertical="center" wrapText="1"/>
    </xf>
    <xf numFmtId="8" fontId="21" fillId="4" borderId="5" xfId="0" applyNumberFormat="1" applyFont="1" applyFill="1" applyBorder="1" applyAlignment="1">
      <alignment horizontal="right" vertical="center" wrapText="1"/>
    </xf>
    <xf numFmtId="44" fontId="11" fillId="4" borderId="5" xfId="1" applyFont="1" applyFill="1" applyBorder="1" applyAlignment="1">
      <alignment horizontal="right" vertical="center" wrapText="1"/>
    </xf>
    <xf numFmtId="8" fontId="15" fillId="10" borderId="5" xfId="1" applyNumberFormat="1" applyFont="1" applyFill="1" applyBorder="1" applyAlignment="1">
      <alignment horizontal="right" vertical="center" wrapText="1"/>
    </xf>
    <xf numFmtId="8" fontId="11" fillId="4" borderId="5" xfId="1" applyNumberFormat="1" applyFont="1" applyFill="1" applyBorder="1" applyAlignment="1">
      <alignment horizontal="right" vertical="center" wrapText="1"/>
    </xf>
    <xf numFmtId="0" fontId="11" fillId="10" borderId="6" xfId="0" applyFont="1" applyFill="1" applyBorder="1" applyAlignment="1">
      <alignment vertical="top" wrapText="1"/>
    </xf>
    <xf numFmtId="164" fontId="11" fillId="10" borderId="6" xfId="0" applyNumberFormat="1" applyFont="1" applyFill="1" applyBorder="1" applyAlignment="1">
      <alignment horizontal="right" vertical="center" wrapText="1"/>
    </xf>
    <xf numFmtId="164" fontId="11" fillId="10" borderId="6" xfId="1" applyNumberFormat="1" applyFont="1" applyFill="1" applyBorder="1" applyAlignment="1">
      <alignment horizontal="right" vertical="center" wrapText="1"/>
    </xf>
    <xf numFmtId="164" fontId="12" fillId="0" borderId="6" xfId="1" applyNumberFormat="1" applyFont="1" applyFill="1" applyBorder="1" applyAlignment="1">
      <alignment horizontal="right" vertical="center" wrapText="1"/>
    </xf>
    <xf numFmtId="0" fontId="11" fillId="10" borderId="4" xfId="0" applyFont="1" applyFill="1" applyBorder="1" applyAlignment="1">
      <alignment vertical="top" wrapText="1"/>
    </xf>
    <xf numFmtId="164" fontId="11" fillId="10" borderId="4" xfId="0" applyNumberFormat="1" applyFont="1" applyFill="1" applyBorder="1" applyAlignment="1">
      <alignment horizontal="right" vertical="center" wrapText="1"/>
    </xf>
    <xf numFmtId="164" fontId="11" fillId="10" borderId="4" xfId="1" applyNumberFormat="1" applyFont="1" applyFill="1" applyBorder="1" applyAlignment="1">
      <alignment horizontal="right" vertical="center" wrapText="1"/>
    </xf>
    <xf numFmtId="164" fontId="12" fillId="0" borderId="4" xfId="1" applyNumberFormat="1" applyFont="1" applyFill="1" applyBorder="1" applyAlignment="1">
      <alignment horizontal="right" vertical="center" wrapText="1"/>
    </xf>
    <xf numFmtId="0" fontId="11" fillId="10" borderId="5" xfId="0" applyFont="1" applyFill="1" applyBorder="1" applyAlignment="1">
      <alignment vertical="top" wrapText="1"/>
    </xf>
    <xf numFmtId="164" fontId="11" fillId="10" borderId="5" xfId="0" applyNumberFormat="1" applyFont="1" applyFill="1" applyBorder="1" applyAlignment="1">
      <alignment horizontal="right" vertical="center" wrapText="1"/>
    </xf>
    <xf numFmtId="164" fontId="11" fillId="10" borderId="5" xfId="1" applyNumberFormat="1" applyFont="1" applyFill="1" applyBorder="1" applyAlignment="1">
      <alignment horizontal="right" vertical="center" wrapText="1"/>
    </xf>
    <xf numFmtId="164" fontId="12" fillId="0" borderId="5" xfId="1" applyNumberFormat="1" applyFont="1" applyFill="1" applyBorder="1" applyAlignment="1">
      <alignment horizontal="right" vertical="center" wrapText="1"/>
    </xf>
    <xf numFmtId="0" fontId="11" fillId="10" borderId="13" xfId="0" applyFont="1" applyFill="1" applyBorder="1" applyAlignment="1">
      <alignment horizontal="justify" vertical="top" wrapText="1"/>
    </xf>
    <xf numFmtId="0" fontId="12" fillId="10" borderId="26" xfId="0" applyFont="1" applyFill="1" applyBorder="1" applyAlignment="1">
      <alignment horizontal="justify" vertical="top" wrapText="1"/>
    </xf>
    <xf numFmtId="164" fontId="12" fillId="6" borderId="11" xfId="0" applyNumberFormat="1" applyFont="1" applyFill="1" applyBorder="1" applyAlignment="1">
      <alignment horizontal="right" vertical="center" wrapText="1"/>
    </xf>
    <xf numFmtId="164" fontId="12" fillId="10" borderId="11" xfId="0" applyNumberFormat="1" applyFont="1" applyFill="1" applyBorder="1" applyAlignment="1">
      <alignment horizontal="right" vertical="center" wrapText="1"/>
    </xf>
    <xf numFmtId="164" fontId="12" fillId="0" borderId="11" xfId="0" applyNumberFormat="1" applyFont="1" applyBorder="1" applyAlignment="1">
      <alignment horizontal="right" vertical="center" wrapText="1"/>
    </xf>
    <xf numFmtId="0" fontId="11" fillId="10" borderId="10" xfId="0" applyFont="1" applyFill="1" applyBorder="1" applyAlignment="1">
      <alignment horizontal="justify" vertical="top" wrapText="1"/>
    </xf>
    <xf numFmtId="164" fontId="11" fillId="10" borderId="10" xfId="0" applyNumberFormat="1" applyFont="1" applyFill="1" applyBorder="1" applyAlignment="1">
      <alignment horizontal="right" vertical="center" wrapText="1"/>
    </xf>
    <xf numFmtId="164" fontId="11" fillId="10" borderId="10" xfId="1" applyNumberFormat="1" applyFont="1" applyFill="1" applyBorder="1" applyAlignment="1">
      <alignment horizontal="right" vertical="center" wrapText="1"/>
    </xf>
    <xf numFmtId="164" fontId="12" fillId="0" borderId="10" xfId="1" applyNumberFormat="1" applyFont="1" applyFill="1" applyBorder="1" applyAlignment="1">
      <alignment horizontal="right" vertical="center" wrapText="1"/>
    </xf>
    <xf numFmtId="44" fontId="11" fillId="10" borderId="6" xfId="1" applyFont="1" applyFill="1" applyBorder="1" applyAlignment="1">
      <alignment vertical="top" wrapText="1"/>
    </xf>
    <xf numFmtId="44" fontId="12" fillId="6" borderId="4" xfId="1" applyFont="1" applyFill="1" applyBorder="1" applyAlignment="1">
      <alignment vertical="top" wrapText="1"/>
    </xf>
    <xf numFmtId="0" fontId="6" fillId="10" borderId="4" xfId="0" applyFont="1" applyFill="1" applyBorder="1"/>
    <xf numFmtId="0" fontId="17" fillId="10" borderId="4" xfId="0" applyFont="1" applyFill="1" applyBorder="1"/>
    <xf numFmtId="8" fontId="9" fillId="10" borderId="10" xfId="0" applyNumberFormat="1" applyFont="1" applyFill="1" applyBorder="1" applyAlignment="1">
      <alignment vertical="top" wrapText="1"/>
    </xf>
    <xf numFmtId="8" fontId="13" fillId="0" borderId="10" xfId="1" applyNumberFormat="1" applyFont="1" applyFill="1" applyBorder="1" applyAlignment="1">
      <alignment vertical="top" wrapText="1"/>
    </xf>
    <xf numFmtId="8" fontId="15" fillId="10" borderId="10" xfId="0" applyNumberFormat="1" applyFont="1" applyFill="1" applyBorder="1" applyAlignment="1">
      <alignment vertical="top" wrapText="1"/>
    </xf>
    <xf numFmtId="8" fontId="12" fillId="6" borderId="10" xfId="1" applyNumberFormat="1" applyFont="1" applyFill="1" applyBorder="1" applyAlignment="1">
      <alignment vertical="top" wrapText="1"/>
    </xf>
    <xf numFmtId="44" fontId="13" fillId="0" borderId="10" xfId="0" applyNumberFormat="1" applyFont="1" applyBorder="1"/>
    <xf numFmtId="44" fontId="6" fillId="0" borderId="10" xfId="0" applyNumberFormat="1" applyFont="1" applyBorder="1"/>
    <xf numFmtId="0" fontId="9" fillId="10" borderId="11" xfId="0" applyFont="1" applyFill="1" applyBorder="1" applyAlignment="1">
      <alignment vertical="top" wrapText="1"/>
    </xf>
    <xf numFmtId="44" fontId="12" fillId="0" borderId="11" xfId="1" applyFont="1" applyFill="1" applyBorder="1" applyAlignment="1">
      <alignment vertical="top" wrapText="1"/>
    </xf>
    <xf numFmtId="0" fontId="15" fillId="10" borderId="11" xfId="0" applyFont="1" applyFill="1" applyBorder="1" applyAlignment="1">
      <alignment vertical="top" wrapText="1"/>
    </xf>
    <xf numFmtId="0" fontId="6" fillId="0" borderId="11" xfId="0" applyFont="1" applyBorder="1"/>
    <xf numFmtId="14" fontId="12" fillId="0" borderId="11" xfId="1" applyNumberFormat="1" applyFont="1" applyFill="1" applyBorder="1" applyAlignment="1">
      <alignment vertical="top" wrapText="1"/>
    </xf>
    <xf numFmtId="44" fontId="15" fillId="10" borderId="11" xfId="1" applyFont="1" applyFill="1" applyBorder="1" applyAlignment="1">
      <alignment vertical="top" wrapText="1"/>
    </xf>
    <xf numFmtId="0" fontId="22" fillId="10" borderId="6" xfId="1" applyNumberFormat="1" applyFont="1" applyFill="1" applyBorder="1" applyAlignment="1">
      <alignment horizontal="center" vertical="center" wrapText="1"/>
    </xf>
    <xf numFmtId="0" fontId="22" fillId="10" borderId="5" xfId="1" applyNumberFormat="1" applyFont="1" applyFill="1" applyBorder="1" applyAlignment="1">
      <alignment horizontal="center" vertical="center" wrapText="1"/>
    </xf>
    <xf numFmtId="0" fontId="23" fillId="10" borderId="6" xfId="0" applyFont="1" applyFill="1" applyBorder="1" applyAlignment="1">
      <alignment horizontal="center" vertical="center" wrapText="1"/>
    </xf>
    <xf numFmtId="0" fontId="22" fillId="10" borderId="11" xfId="0" applyFont="1" applyFill="1" applyBorder="1" applyAlignment="1">
      <alignment horizontal="center" vertical="center" wrapText="1"/>
    </xf>
    <xf numFmtId="0" fontId="23" fillId="10" borderId="8" xfId="0" applyFont="1" applyFill="1" applyBorder="1" applyAlignment="1">
      <alignment horizontal="center" vertical="center" wrapText="1"/>
    </xf>
    <xf numFmtId="0" fontId="23" fillId="10" borderId="5" xfId="0" applyFont="1" applyFill="1" applyBorder="1" applyAlignment="1">
      <alignment horizontal="center" vertical="center" wrapText="1"/>
    </xf>
    <xf numFmtId="0" fontId="23" fillId="10" borderId="9" xfId="0" applyFont="1" applyFill="1" applyBorder="1" applyAlignment="1">
      <alignment horizontal="center" vertical="center" wrapText="1"/>
    </xf>
    <xf numFmtId="0" fontId="23" fillId="10" borderId="4" xfId="0" applyFont="1" applyFill="1" applyBorder="1" applyAlignment="1">
      <alignment horizontal="center" vertical="center" wrapText="1"/>
    </xf>
    <xf numFmtId="0" fontId="23" fillId="10" borderId="2" xfId="0" applyFont="1" applyFill="1" applyBorder="1" applyAlignment="1">
      <alignment horizontal="center" vertical="center" wrapText="1"/>
    </xf>
    <xf numFmtId="0" fontId="23" fillId="10" borderId="10" xfId="0" applyFont="1" applyFill="1" applyBorder="1" applyAlignment="1">
      <alignment horizontal="center" vertical="center" wrapText="1"/>
    </xf>
    <xf numFmtId="0" fontId="23" fillId="10" borderId="7" xfId="0" applyFont="1" applyFill="1" applyBorder="1" applyAlignment="1">
      <alignment horizontal="center" vertical="center" wrapText="1"/>
    </xf>
    <xf numFmtId="40" fontId="23" fillId="10" borderId="10" xfId="0" applyNumberFormat="1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7" fillId="4" borderId="5" xfId="1" applyNumberFormat="1" applyFont="1" applyFill="1" applyBorder="1" applyAlignment="1">
      <alignment horizontal="center" vertical="center" wrapText="1"/>
    </xf>
    <xf numFmtId="44" fontId="9" fillId="2" borderId="6" xfId="0" applyNumberFormat="1" applyFont="1" applyFill="1" applyBorder="1" applyAlignment="1">
      <alignment vertical="top" wrapText="1"/>
    </xf>
    <xf numFmtId="44" fontId="9" fillId="4" borderId="12" xfId="0" applyNumberFormat="1" applyFont="1" applyFill="1" applyBorder="1" applyAlignment="1">
      <alignment vertical="top" wrapText="1"/>
    </xf>
    <xf numFmtId="44" fontId="9" fillId="4" borderId="11" xfId="0" applyNumberFormat="1" applyFont="1" applyFill="1" applyBorder="1" applyAlignment="1">
      <alignment vertical="top" wrapText="1"/>
    </xf>
    <xf numFmtId="44" fontId="10" fillId="11" borderId="5" xfId="0" applyNumberFormat="1" applyFont="1" applyFill="1" applyBorder="1" applyAlignment="1">
      <alignment horizontal="right" vertical="center" wrapText="1"/>
    </xf>
    <xf numFmtId="44" fontId="9" fillId="2" borderId="6" xfId="0" applyNumberFormat="1" applyFont="1" applyFill="1" applyBorder="1" applyAlignment="1">
      <alignment horizontal="right" vertical="center"/>
    </xf>
    <xf numFmtId="44" fontId="9" fillId="11" borderId="5" xfId="0" applyNumberFormat="1" applyFont="1" applyFill="1" applyBorder="1" applyAlignment="1">
      <alignment vertical="top" wrapText="1"/>
    </xf>
    <xf numFmtId="0" fontId="12" fillId="2" borderId="26" xfId="0" applyFont="1" applyFill="1" applyBorder="1" applyAlignment="1">
      <alignment horizontal="justify" vertical="top" wrapText="1"/>
    </xf>
    <xf numFmtId="0" fontId="11" fillId="11" borderId="6" xfId="0" applyFont="1" applyFill="1" applyBorder="1" applyAlignment="1">
      <alignment vertical="top" wrapText="1"/>
    </xf>
    <xf numFmtId="0" fontId="6" fillId="11" borderId="4" xfId="0" applyFont="1" applyFill="1" applyBorder="1"/>
    <xf numFmtId="44" fontId="10" fillId="0" borderId="5" xfId="0" applyNumberFormat="1" applyFont="1" applyBorder="1" applyAlignment="1">
      <alignment horizontal="right" vertical="center" wrapText="1"/>
    </xf>
    <xf numFmtId="44" fontId="9" fillId="0" borderId="5" xfId="0" applyNumberFormat="1" applyFont="1" applyBorder="1" applyAlignment="1">
      <alignment vertical="top" wrapText="1"/>
    </xf>
    <xf numFmtId="44" fontId="15" fillId="4" borderId="5" xfId="0" applyNumberFormat="1" applyFont="1" applyFill="1" applyBorder="1" applyAlignment="1">
      <alignment horizontal="right" vertical="center" wrapText="1"/>
    </xf>
    <xf numFmtId="44" fontId="15" fillId="4" borderId="12" xfId="0" applyNumberFormat="1" applyFont="1" applyFill="1" applyBorder="1" applyAlignment="1">
      <alignment horizontal="right" vertical="center" wrapText="1"/>
    </xf>
    <xf numFmtId="44" fontId="15" fillId="4" borderId="4" xfId="0" applyNumberFormat="1" applyFont="1" applyFill="1" applyBorder="1" applyAlignment="1">
      <alignment horizontal="right" vertical="center" wrapText="1"/>
    </xf>
    <xf numFmtId="44" fontId="15" fillId="4" borderId="11" xfId="0" applyNumberFormat="1" applyFont="1" applyFill="1" applyBorder="1" applyAlignment="1">
      <alignment horizontal="right" vertical="center" wrapText="1"/>
    </xf>
    <xf numFmtId="164" fontId="12" fillId="5" borderId="4" xfId="1" applyNumberFormat="1" applyFont="1" applyFill="1" applyBorder="1" applyAlignment="1">
      <alignment horizontal="left" vertical="center"/>
    </xf>
    <xf numFmtId="164" fontId="12" fillId="5" borderId="4" xfId="1" applyNumberFormat="1" applyFont="1" applyFill="1" applyBorder="1" applyAlignment="1">
      <alignment horizontal="right" vertical="center" wrapText="1"/>
    </xf>
    <xf numFmtId="164" fontId="6" fillId="5" borderId="4" xfId="0" applyNumberFormat="1" applyFont="1" applyFill="1" applyBorder="1" applyAlignment="1">
      <alignment horizontal="right" vertical="center"/>
    </xf>
    <xf numFmtId="164" fontId="6" fillId="5" borderId="11" xfId="0" applyNumberFormat="1" applyFont="1" applyFill="1" applyBorder="1" applyAlignment="1">
      <alignment horizontal="right" vertical="center"/>
    </xf>
    <xf numFmtId="164" fontId="6" fillId="5" borderId="6" xfId="0" applyNumberFormat="1" applyFont="1" applyFill="1" applyBorder="1" applyAlignment="1">
      <alignment horizontal="right" vertical="center"/>
    </xf>
    <xf numFmtId="164" fontId="12" fillId="5" borderId="11" xfId="0" applyNumberFormat="1" applyFont="1" applyFill="1" applyBorder="1" applyAlignment="1">
      <alignment horizontal="right" vertical="center" wrapText="1"/>
    </xf>
    <xf numFmtId="14" fontId="12" fillId="5" borderId="6" xfId="1" applyNumberFormat="1" applyFont="1" applyFill="1" applyBorder="1" applyAlignment="1">
      <alignment vertical="top" wrapText="1"/>
    </xf>
    <xf numFmtId="0" fontId="6" fillId="5" borderId="4" xfId="0" applyFont="1" applyFill="1" applyBorder="1"/>
    <xf numFmtId="0" fontId="18" fillId="0" borderId="4" xfId="0" applyFont="1" applyBorder="1" applyAlignment="1">
      <alignment vertical="center" wrapText="1"/>
    </xf>
    <xf numFmtId="0" fontId="6" fillId="6" borderId="4" xfId="0" applyFont="1" applyFill="1" applyBorder="1" applyAlignment="1">
      <alignment horizontal="right" vertical="center"/>
    </xf>
    <xf numFmtId="44" fontId="12" fillId="0" borderId="6" xfId="1" applyFont="1" applyFill="1" applyBorder="1" applyAlignment="1">
      <alignment horizontal="right" vertical="center" wrapText="1"/>
    </xf>
    <xf numFmtId="44" fontId="12" fillId="6" borderId="5" xfId="1" applyFont="1" applyFill="1" applyBorder="1" applyAlignment="1">
      <alignment horizontal="right" vertical="center" wrapText="1"/>
    </xf>
    <xf numFmtId="164" fontId="6" fillId="6" borderId="11" xfId="0" applyNumberFormat="1" applyFont="1" applyFill="1" applyBorder="1" applyAlignment="1">
      <alignment horizontal="right" vertical="center"/>
    </xf>
    <xf numFmtId="14" fontId="12" fillId="6" borderId="6" xfId="1" applyNumberFormat="1" applyFont="1" applyFill="1" applyBorder="1" applyAlignment="1">
      <alignment horizontal="right" vertical="top" wrapText="1"/>
    </xf>
    <xf numFmtId="44" fontId="11" fillId="6" borderId="5" xfId="1" applyFont="1" applyFill="1" applyBorder="1" applyAlignment="1">
      <alignment horizontal="right" vertical="center" wrapText="1"/>
    </xf>
    <xf numFmtId="8" fontId="11" fillId="5" borderId="4" xfId="0" applyNumberFormat="1" applyFont="1" applyFill="1" applyBorder="1" applyAlignment="1">
      <alignment horizontal="right" vertical="center" wrapText="1"/>
    </xf>
    <xf numFmtId="164" fontId="12" fillId="5" borderId="11" xfId="1" applyNumberFormat="1" applyFont="1" applyFill="1" applyBorder="1" applyAlignment="1">
      <alignment horizontal="right" vertical="center" wrapText="1"/>
    </xf>
    <xf numFmtId="164" fontId="12" fillId="5" borderId="6" xfId="1" applyNumberFormat="1" applyFont="1" applyFill="1" applyBorder="1" applyAlignment="1">
      <alignment horizontal="right" vertical="center" wrapText="1"/>
    </xf>
    <xf numFmtId="44" fontId="12" fillId="5" borderId="6" xfId="1" applyFont="1" applyFill="1" applyBorder="1" applyAlignment="1">
      <alignment horizontal="right" vertical="top" wrapText="1"/>
    </xf>
    <xf numFmtId="44" fontId="18" fillId="6" borderId="11" xfId="1" applyFont="1" applyFill="1" applyBorder="1" applyAlignment="1">
      <alignment horizontal="center" vertical="center" wrapText="1"/>
    </xf>
    <xf numFmtId="8" fontId="13" fillId="0" borderId="5" xfId="1" applyNumberFormat="1" applyFont="1" applyFill="1" applyBorder="1" applyAlignment="1">
      <alignment horizontal="right" vertical="center" wrapText="1"/>
    </xf>
    <xf numFmtId="8" fontId="21" fillId="0" borderId="5" xfId="0" applyNumberFormat="1" applyFont="1" applyBorder="1" applyAlignment="1">
      <alignment horizontal="right" vertical="center" wrapText="1"/>
    </xf>
    <xf numFmtId="164" fontId="12" fillId="0" borderId="11" xfId="1" applyNumberFormat="1" applyFont="1" applyFill="1" applyBorder="1" applyAlignment="1">
      <alignment horizontal="right" vertical="center" wrapText="1"/>
    </xf>
    <xf numFmtId="44" fontId="12" fillId="6" borderId="6" xfId="1" applyFont="1" applyFill="1" applyBorder="1" applyAlignment="1">
      <alignment horizontal="right" vertical="top" wrapText="1"/>
    </xf>
    <xf numFmtId="164" fontId="12" fillId="6" borderId="11" xfId="1" applyNumberFormat="1" applyFont="1" applyFill="1" applyBorder="1" applyAlignment="1">
      <alignment horizontal="right" vertical="center" wrapText="1"/>
    </xf>
    <xf numFmtId="164" fontId="12" fillId="8" borderId="10" xfId="1" applyNumberFormat="1" applyFont="1" applyFill="1" applyBorder="1" applyAlignment="1">
      <alignment horizontal="right" vertical="center" wrapText="1"/>
    </xf>
    <xf numFmtId="8" fontId="11" fillId="0" borderId="5" xfId="1" applyNumberFormat="1" applyFont="1" applyFill="1" applyBorder="1" applyAlignment="1">
      <alignment horizontal="right" vertical="center" wrapText="1"/>
    </xf>
    <xf numFmtId="14" fontId="12" fillId="6" borderId="6" xfId="1" applyNumberFormat="1" applyFont="1" applyFill="1" applyBorder="1" applyAlignment="1">
      <alignment horizontal="right" wrapText="1"/>
    </xf>
    <xf numFmtId="14" fontId="12" fillId="6" borderId="11" xfId="1" applyNumberFormat="1" applyFont="1" applyFill="1" applyBorder="1" applyAlignment="1">
      <alignment vertical="top" wrapText="1"/>
    </xf>
    <xf numFmtId="14" fontId="12" fillId="0" borderId="6" xfId="1" applyNumberFormat="1" applyFont="1" applyFill="1" applyBorder="1" applyAlignment="1">
      <alignment horizontal="right" vertical="top" wrapText="1"/>
    </xf>
    <xf numFmtId="44" fontId="12" fillId="0" borderId="6" xfId="1" applyFont="1" applyFill="1" applyBorder="1" applyAlignment="1">
      <alignment horizontal="right" vertical="top" wrapText="1"/>
    </xf>
    <xf numFmtId="44" fontId="12" fillId="0" borderId="5" xfId="1" applyFont="1" applyFill="1" applyBorder="1" applyAlignment="1">
      <alignment horizontal="right" vertical="center" wrapText="1"/>
    </xf>
    <xf numFmtId="0" fontId="19" fillId="0" borderId="4" xfId="0" applyFont="1" applyBorder="1" applyAlignment="1">
      <alignment horizontal="right" vertical="center" wrapText="1"/>
    </xf>
    <xf numFmtId="0" fontId="18" fillId="0" borderId="4" xfId="0" applyFont="1" applyBorder="1" applyAlignment="1">
      <alignment horizontal="left" vertical="center" wrapText="1"/>
    </xf>
    <xf numFmtId="14" fontId="13" fillId="0" borderId="11" xfId="1" applyNumberFormat="1" applyFont="1" applyFill="1" applyBorder="1" applyAlignment="1">
      <alignment horizontal="center" vertical="center" wrapText="1"/>
    </xf>
    <xf numFmtId="0" fontId="18" fillId="6" borderId="4" xfId="0" applyFont="1" applyFill="1" applyBorder="1" applyAlignment="1">
      <alignment vertical="center" wrapText="1"/>
    </xf>
    <xf numFmtId="8" fontId="11" fillId="6" borderId="4" xfId="1" applyNumberFormat="1" applyFont="1" applyFill="1" applyBorder="1" applyAlignment="1">
      <alignment horizontal="right" vertical="center" wrapText="1"/>
    </xf>
    <xf numFmtId="44" fontId="18" fillId="6" borderId="5" xfId="1" applyFont="1" applyFill="1" applyBorder="1" applyAlignment="1">
      <alignment horizontal="right" vertical="center" wrapText="1"/>
    </xf>
    <xf numFmtId="8" fontId="11" fillId="6" borderId="5" xfId="1" applyNumberFormat="1" applyFont="1" applyFill="1" applyBorder="1" applyAlignment="1">
      <alignment horizontal="right" vertical="center" wrapText="1"/>
    </xf>
    <xf numFmtId="44" fontId="12" fillId="6" borderId="6" xfId="1" applyFont="1" applyFill="1" applyBorder="1" applyAlignment="1">
      <alignment horizontal="right" vertical="center" wrapText="1"/>
    </xf>
    <xf numFmtId="8" fontId="15" fillId="2" borderId="5" xfId="1" applyNumberFormat="1" applyFont="1" applyFill="1" applyBorder="1" applyAlignment="1">
      <alignment horizontal="right" vertical="center" wrapText="1"/>
    </xf>
    <xf numFmtId="164" fontId="11" fillId="2" borderId="11" xfId="1" applyNumberFormat="1" applyFont="1" applyFill="1" applyBorder="1" applyAlignment="1">
      <alignment horizontal="right" vertical="center" wrapText="1"/>
    </xf>
    <xf numFmtId="164" fontId="12" fillId="2" borderId="11" xfId="0" applyNumberFormat="1" applyFont="1" applyFill="1" applyBorder="1" applyAlignment="1">
      <alignment horizontal="right" vertical="center" wrapText="1"/>
    </xf>
    <xf numFmtId="44" fontId="11" fillId="2" borderId="6" xfId="1" applyFont="1" applyFill="1" applyBorder="1" applyAlignment="1">
      <alignment horizontal="right" vertical="top" wrapText="1"/>
    </xf>
    <xf numFmtId="8" fontId="12" fillId="5" borderId="6" xfId="1" applyNumberFormat="1" applyFont="1" applyFill="1" applyBorder="1" applyAlignment="1">
      <alignment horizontal="right" vertical="center" wrapText="1"/>
    </xf>
    <xf numFmtId="14" fontId="12" fillId="5" borderId="6" xfId="1" applyNumberFormat="1" applyFont="1" applyFill="1" applyBorder="1" applyAlignment="1">
      <alignment horizontal="right" vertical="top" wrapText="1"/>
    </xf>
    <xf numFmtId="0" fontId="18" fillId="0" borderId="8" xfId="0" applyFont="1" applyBorder="1" applyAlignment="1">
      <alignment horizontal="right" vertical="center" wrapText="1"/>
    </xf>
    <xf numFmtId="0" fontId="18" fillId="0" borderId="8" xfId="0" applyFont="1" applyBorder="1" applyAlignment="1">
      <alignment vertical="center" wrapText="1"/>
    </xf>
    <xf numFmtId="0" fontId="6" fillId="6" borderId="5" xfId="0" applyFont="1" applyFill="1" applyBorder="1" applyAlignment="1">
      <alignment horizontal="right" vertical="center"/>
    </xf>
    <xf numFmtId="8" fontId="12" fillId="6" borderId="6" xfId="1" applyNumberFormat="1" applyFont="1" applyFill="1" applyBorder="1" applyAlignment="1">
      <alignment horizontal="right" vertical="center" wrapText="1"/>
    </xf>
    <xf numFmtId="8" fontId="12" fillId="6" borderId="5" xfId="1" applyNumberFormat="1" applyFont="1" applyFill="1" applyBorder="1" applyAlignment="1">
      <alignment horizontal="right" vertical="center" wrapText="1"/>
    </xf>
    <xf numFmtId="0" fontId="18" fillId="6" borderId="4" xfId="0" applyFont="1" applyFill="1" applyBorder="1" applyAlignment="1">
      <alignment horizontal="right" vertical="center" wrapText="1"/>
    </xf>
    <xf numFmtId="17" fontId="11" fillId="5" borderId="4" xfId="0" applyNumberFormat="1" applyFont="1" applyFill="1" applyBorder="1" applyAlignment="1">
      <alignment vertical="center" wrapText="1"/>
    </xf>
    <xf numFmtId="0" fontId="11" fillId="5" borderId="5" xfId="0" applyFont="1" applyFill="1" applyBorder="1" applyAlignment="1">
      <alignment vertical="top" wrapText="1"/>
    </xf>
    <xf numFmtId="164" fontId="11" fillId="5" borderId="4" xfId="0" applyNumberFormat="1" applyFont="1" applyFill="1" applyBorder="1" applyAlignment="1">
      <alignment horizontal="right" vertical="center" wrapText="1"/>
    </xf>
    <xf numFmtId="164" fontId="11" fillId="5" borderId="6" xfId="0" applyNumberFormat="1" applyFont="1" applyFill="1" applyBorder="1" applyAlignment="1">
      <alignment horizontal="right" vertical="center" wrapText="1"/>
    </xf>
    <xf numFmtId="0" fontId="27" fillId="6" borderId="4" xfId="0" applyFont="1" applyFill="1" applyBorder="1"/>
    <xf numFmtId="0" fontId="11" fillId="5" borderId="11" xfId="0" applyFont="1" applyFill="1" applyBorder="1" applyAlignment="1">
      <alignment vertical="top" wrapText="1"/>
    </xf>
    <xf numFmtId="0" fontId="23" fillId="2" borderId="6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center" vertical="center" wrapText="1"/>
    </xf>
    <xf numFmtId="0" fontId="23" fillId="2" borderId="9" xfId="0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vertical="center" wrapText="1"/>
    </xf>
    <xf numFmtId="44" fontId="9" fillId="0" borderId="4" xfId="0" applyNumberFormat="1" applyFont="1" applyBorder="1" applyAlignment="1">
      <alignment horizontal="right" vertical="center" wrapText="1"/>
    </xf>
    <xf numFmtId="44" fontId="9" fillId="0" borderId="4" xfId="0" applyNumberFormat="1" applyFont="1" applyBorder="1" applyAlignment="1">
      <alignment horizontal="right" vertical="center"/>
    </xf>
    <xf numFmtId="44" fontId="9" fillId="0" borderId="6" xfId="0" applyNumberFormat="1" applyFont="1" applyBorder="1" applyAlignment="1">
      <alignment horizontal="right" vertical="center"/>
    </xf>
    <xf numFmtId="0" fontId="11" fillId="0" borderId="4" xfId="0" applyFont="1" applyBorder="1" applyAlignment="1">
      <alignment vertical="top" wrapText="1"/>
    </xf>
    <xf numFmtId="0" fontId="11" fillId="0" borderId="6" xfId="0" applyFont="1" applyBorder="1" applyAlignment="1">
      <alignment horizontal="justify" vertical="top" wrapText="1"/>
    </xf>
    <xf numFmtId="0" fontId="12" fillId="0" borderId="26" xfId="0" applyFont="1" applyBorder="1" applyAlignment="1">
      <alignment horizontal="justify" vertical="top" wrapText="1"/>
    </xf>
    <xf numFmtId="0" fontId="11" fillId="0" borderId="10" xfId="0" applyFont="1" applyBorder="1" applyAlignment="1">
      <alignment horizontal="justify" vertical="top" wrapText="1"/>
    </xf>
    <xf numFmtId="0" fontId="7" fillId="11" borderId="4" xfId="0" applyFont="1" applyFill="1" applyBorder="1" applyAlignment="1">
      <alignment horizontal="center" vertical="center" wrapText="1"/>
    </xf>
    <xf numFmtId="44" fontId="7" fillId="11" borderId="4" xfId="1" applyFont="1" applyFill="1" applyBorder="1" applyAlignment="1">
      <alignment horizontal="center" vertical="center" wrapText="1"/>
    </xf>
    <xf numFmtId="0" fontId="7" fillId="11" borderId="4" xfId="1" applyNumberFormat="1" applyFont="1" applyFill="1" applyBorder="1" applyAlignment="1">
      <alignment horizontal="center" vertical="center" wrapText="1"/>
    </xf>
    <xf numFmtId="40" fontId="8" fillId="11" borderId="10" xfId="0" applyNumberFormat="1" applyFont="1" applyFill="1" applyBorder="1" applyAlignment="1">
      <alignment horizontal="center" vertical="center" wrapText="1"/>
    </xf>
    <xf numFmtId="0" fontId="7" fillId="11" borderId="11" xfId="0" applyFont="1" applyFill="1" applyBorder="1" applyAlignment="1">
      <alignment horizontal="center" vertical="center" wrapText="1"/>
    </xf>
    <xf numFmtId="0" fontId="9" fillId="11" borderId="4" xfId="0" applyFont="1" applyFill="1" applyBorder="1" applyAlignment="1">
      <alignment horizontal="left" vertical="center" wrapText="1"/>
    </xf>
    <xf numFmtId="44" fontId="9" fillId="11" borderId="4" xfId="0" applyNumberFormat="1" applyFont="1" applyFill="1" applyBorder="1" applyAlignment="1">
      <alignment horizontal="center" vertical="center" wrapText="1"/>
    </xf>
    <xf numFmtId="44" fontId="28" fillId="7" borderId="5" xfId="0" applyNumberFormat="1" applyFont="1" applyFill="1" applyBorder="1" applyAlignment="1">
      <alignment horizontal="center" vertical="center" wrapText="1"/>
    </xf>
    <xf numFmtId="44" fontId="9" fillId="11" borderId="6" xfId="0" applyNumberFormat="1" applyFont="1" applyFill="1" applyBorder="1" applyAlignment="1">
      <alignment horizontal="center" vertical="top" wrapText="1"/>
    </xf>
    <xf numFmtId="8" fontId="9" fillId="4" borderId="4" xfId="0" applyNumberFormat="1" applyFont="1" applyFill="1" applyBorder="1" applyAlignment="1">
      <alignment horizontal="center" vertical="top" wrapText="1"/>
    </xf>
    <xf numFmtId="0" fontId="11" fillId="11" borderId="4" xfId="0" applyFont="1" applyFill="1" applyBorder="1" applyAlignment="1">
      <alignment vertical="top" wrapText="1"/>
    </xf>
    <xf numFmtId="0" fontId="11" fillId="11" borderId="13" xfId="0" applyFont="1" applyFill="1" applyBorder="1" applyAlignment="1">
      <alignment horizontal="justify" vertical="top" wrapText="1"/>
    </xf>
    <xf numFmtId="0" fontId="12" fillId="11" borderId="5" xfId="0" applyFont="1" applyFill="1" applyBorder="1" applyAlignment="1">
      <alignment horizontal="justify" vertical="top" wrapText="1"/>
    </xf>
    <xf numFmtId="0" fontId="11" fillId="11" borderId="11" xfId="0" applyFont="1" applyFill="1" applyBorder="1" applyAlignment="1">
      <alignment horizontal="justify" vertical="top" wrapText="1"/>
    </xf>
    <xf numFmtId="8" fontId="9" fillId="11" borderId="10" xfId="0" applyNumberFormat="1" applyFont="1" applyFill="1" applyBorder="1" applyAlignment="1">
      <alignment vertical="top" wrapText="1"/>
    </xf>
    <xf numFmtId="0" fontId="9" fillId="11" borderId="11" xfId="0" applyFont="1" applyFill="1" applyBorder="1" applyAlignment="1">
      <alignment vertical="top" wrapText="1"/>
    </xf>
    <xf numFmtId="0" fontId="9" fillId="11" borderId="4" xfId="0" applyFont="1" applyFill="1" applyBorder="1" applyAlignment="1">
      <alignment vertical="center" wrapText="1"/>
    </xf>
    <xf numFmtId="44" fontId="9" fillId="11" borderId="4" xfId="0" applyNumberFormat="1" applyFont="1" applyFill="1" applyBorder="1" applyAlignment="1">
      <alignment horizontal="center" vertical="center"/>
    </xf>
    <xf numFmtId="44" fontId="10" fillId="3" borderId="5" xfId="0" applyNumberFormat="1" applyFont="1" applyFill="1" applyBorder="1" applyAlignment="1">
      <alignment horizontal="center" vertical="center" wrapText="1"/>
    </xf>
    <xf numFmtId="44" fontId="9" fillId="11" borderId="6" xfId="0" applyNumberFormat="1" applyFont="1" applyFill="1" applyBorder="1" applyAlignment="1">
      <alignment horizontal="center" vertical="center"/>
    </xf>
    <xf numFmtId="44" fontId="9" fillId="11" borderId="4" xfId="0" applyNumberFormat="1" applyFont="1" applyFill="1" applyBorder="1" applyAlignment="1">
      <alignment horizontal="center" vertical="top" wrapText="1"/>
    </xf>
    <xf numFmtId="0" fontId="11" fillId="11" borderId="5" xfId="0" applyFont="1" applyFill="1" applyBorder="1" applyAlignment="1">
      <alignment vertical="top" wrapText="1"/>
    </xf>
    <xf numFmtId="0" fontId="11" fillId="11" borderId="6" xfId="0" applyFont="1" applyFill="1" applyBorder="1" applyAlignment="1">
      <alignment horizontal="justify" vertical="top" wrapText="1"/>
    </xf>
    <xf numFmtId="0" fontId="15" fillId="11" borderId="4" xfId="0" applyFont="1" applyFill="1" applyBorder="1" applyAlignment="1">
      <alignment vertical="center" wrapText="1"/>
    </xf>
    <xf numFmtId="8" fontId="15" fillId="11" borderId="4" xfId="0" applyNumberFormat="1" applyFont="1" applyFill="1" applyBorder="1" applyAlignment="1">
      <alignment horizontal="right" vertical="center" wrapText="1"/>
    </xf>
    <xf numFmtId="44" fontId="15" fillId="11" borderId="4" xfId="0" applyNumberFormat="1" applyFont="1" applyFill="1" applyBorder="1" applyAlignment="1">
      <alignment horizontal="right" vertical="center" wrapText="1"/>
    </xf>
    <xf numFmtId="8" fontId="15" fillId="11" borderId="6" xfId="0" applyNumberFormat="1" applyFont="1" applyFill="1" applyBorder="1" applyAlignment="1">
      <alignment horizontal="right" vertical="center" wrapText="1"/>
    </xf>
    <xf numFmtId="8" fontId="15" fillId="4" borderId="4" xfId="0" applyNumberFormat="1" applyFont="1" applyFill="1" applyBorder="1" applyAlignment="1">
      <alignment horizontal="right" vertical="center" wrapText="1"/>
    </xf>
    <xf numFmtId="164" fontId="11" fillId="11" borderId="4" xfId="0" applyNumberFormat="1" applyFont="1" applyFill="1" applyBorder="1" applyAlignment="1">
      <alignment horizontal="right" vertical="center" wrapText="1"/>
    </xf>
    <xf numFmtId="164" fontId="11" fillId="11" borderId="5" xfId="0" applyNumberFormat="1" applyFont="1" applyFill="1" applyBorder="1" applyAlignment="1">
      <alignment horizontal="right" vertical="center" wrapText="1"/>
    </xf>
    <xf numFmtId="164" fontId="11" fillId="11" borderId="6" xfId="0" applyNumberFormat="1" applyFont="1" applyFill="1" applyBorder="1" applyAlignment="1">
      <alignment horizontal="right" vertical="center" wrapText="1"/>
    </xf>
    <xf numFmtId="164" fontId="12" fillId="11" borderId="5" xfId="0" applyNumberFormat="1" applyFont="1" applyFill="1" applyBorder="1" applyAlignment="1">
      <alignment horizontal="right" vertical="center" wrapText="1"/>
    </xf>
    <xf numFmtId="164" fontId="11" fillId="11" borderId="11" xfId="0" applyNumberFormat="1" applyFont="1" applyFill="1" applyBorder="1" applyAlignment="1">
      <alignment horizontal="right" vertical="center" wrapText="1"/>
    </xf>
    <xf numFmtId="0" fontId="17" fillId="11" borderId="4" xfId="0" applyFont="1" applyFill="1" applyBorder="1"/>
    <xf numFmtId="8" fontId="15" fillId="11" borderId="10" xfId="0" applyNumberFormat="1" applyFont="1" applyFill="1" applyBorder="1" applyAlignment="1">
      <alignment vertical="top" wrapText="1"/>
    </xf>
    <xf numFmtId="0" fontId="15" fillId="11" borderId="11" xfId="0" applyFont="1" applyFill="1" applyBorder="1" applyAlignment="1">
      <alignment vertical="top" wrapText="1"/>
    </xf>
    <xf numFmtId="44" fontId="12" fillId="0" borderId="11" xfId="1" applyFont="1" applyFill="1" applyBorder="1" applyAlignment="1">
      <alignment vertical="center" wrapText="1"/>
    </xf>
    <xf numFmtId="8" fontId="11" fillId="4" borderId="4" xfId="1" applyNumberFormat="1" applyFont="1" applyFill="1" applyBorder="1" applyAlignment="1">
      <alignment horizontal="right" vertical="center" wrapText="1"/>
    </xf>
    <xf numFmtId="0" fontId="12" fillId="0" borderId="11" xfId="0" applyFont="1" applyBorder="1"/>
    <xf numFmtId="44" fontId="12" fillId="0" borderId="10" xfId="0" applyNumberFormat="1" applyFont="1" applyBorder="1"/>
    <xf numFmtId="0" fontId="12" fillId="6" borderId="11" xfId="0" applyFont="1" applyFill="1" applyBorder="1"/>
    <xf numFmtId="44" fontId="15" fillId="11" borderId="4" xfId="1" applyFont="1" applyFill="1" applyBorder="1" applyAlignment="1">
      <alignment horizontal="right" vertical="center" wrapText="1"/>
    </xf>
    <xf numFmtId="8" fontId="15" fillId="11" borderId="4" xfId="1" applyNumberFormat="1" applyFont="1" applyFill="1" applyBorder="1" applyAlignment="1">
      <alignment horizontal="right" vertical="center" wrapText="1"/>
    </xf>
    <xf numFmtId="8" fontId="15" fillId="11" borderId="6" xfId="1" applyNumberFormat="1" applyFont="1" applyFill="1" applyBorder="1" applyAlignment="1">
      <alignment horizontal="right" vertical="center" wrapText="1"/>
    </xf>
    <xf numFmtId="164" fontId="11" fillId="11" borderId="4" xfId="1" applyNumberFormat="1" applyFont="1" applyFill="1" applyBorder="1" applyAlignment="1">
      <alignment horizontal="right" vertical="center" wrapText="1"/>
    </xf>
    <xf numFmtId="164" fontId="11" fillId="11" borderId="5" xfId="1" applyNumberFormat="1" applyFont="1" applyFill="1" applyBorder="1" applyAlignment="1">
      <alignment horizontal="right" vertical="center" wrapText="1"/>
    </xf>
    <xf numFmtId="164" fontId="11" fillId="11" borderId="6" xfId="1" applyNumberFormat="1" applyFont="1" applyFill="1" applyBorder="1" applyAlignment="1">
      <alignment horizontal="right" vertical="center" wrapText="1"/>
    </xf>
    <xf numFmtId="164" fontId="11" fillId="11" borderId="11" xfId="1" applyNumberFormat="1" applyFont="1" applyFill="1" applyBorder="1" applyAlignment="1">
      <alignment horizontal="right" vertical="center" wrapText="1"/>
    </xf>
    <xf numFmtId="44" fontId="11" fillId="11" borderId="6" xfId="1" applyFont="1" applyFill="1" applyBorder="1" applyAlignment="1">
      <alignment vertical="top" wrapText="1"/>
    </xf>
    <xf numFmtId="8" fontId="15" fillId="11" borderId="10" xfId="1" applyNumberFormat="1" applyFont="1" applyFill="1" applyBorder="1" applyAlignment="1">
      <alignment vertical="top" wrapText="1"/>
    </xf>
    <xf numFmtId="44" fontId="15" fillId="11" borderId="11" xfId="1" applyFont="1" applyFill="1" applyBorder="1" applyAlignment="1">
      <alignment vertical="top" wrapText="1"/>
    </xf>
    <xf numFmtId="164" fontId="12" fillId="0" borderId="26" xfId="0" applyNumberFormat="1" applyFont="1" applyBorder="1" applyAlignment="1">
      <alignment horizontal="right" vertical="center" wrapText="1"/>
    </xf>
    <xf numFmtId="17" fontId="9" fillId="11" borderId="4" xfId="0" applyNumberFormat="1" applyFont="1" applyFill="1" applyBorder="1" applyAlignment="1">
      <alignment vertical="center" wrapText="1"/>
    </xf>
    <xf numFmtId="8" fontId="9" fillId="11" borderId="4" xfId="0" applyNumberFormat="1" applyFont="1" applyFill="1" applyBorder="1" applyAlignment="1">
      <alignment horizontal="right" vertical="center" wrapText="1"/>
    </xf>
    <xf numFmtId="44" fontId="9" fillId="11" borderId="4" xfId="1" applyFont="1" applyFill="1" applyBorder="1" applyAlignment="1">
      <alignment horizontal="right" vertical="center" wrapText="1"/>
    </xf>
    <xf numFmtId="8" fontId="9" fillId="11" borderId="4" xfId="1" applyNumberFormat="1" applyFont="1" applyFill="1" applyBorder="1" applyAlignment="1">
      <alignment horizontal="right" vertical="center" wrapText="1"/>
    </xf>
    <xf numFmtId="8" fontId="10" fillId="3" borderId="5" xfId="1" applyNumberFormat="1" applyFont="1" applyFill="1" applyBorder="1" applyAlignment="1">
      <alignment horizontal="right" vertical="center" wrapText="1"/>
    </xf>
    <xf numFmtId="8" fontId="9" fillId="11" borderId="6" xfId="1" applyNumberFormat="1" applyFont="1" applyFill="1" applyBorder="1" applyAlignment="1">
      <alignment horizontal="right" vertical="center" wrapText="1"/>
    </xf>
    <xf numFmtId="164" fontId="12" fillId="11" borderId="11" xfId="0" applyNumberFormat="1" applyFont="1" applyFill="1" applyBorder="1" applyAlignment="1">
      <alignment horizontal="right" vertical="center" wrapText="1"/>
    </xf>
    <xf numFmtId="164" fontId="11" fillId="11" borderId="10" xfId="1" applyNumberFormat="1" applyFont="1" applyFill="1" applyBorder="1" applyAlignment="1">
      <alignment horizontal="right" vertical="center" wrapText="1"/>
    </xf>
    <xf numFmtId="0" fontId="27" fillId="11" borderId="4" xfId="0" applyFont="1" applyFill="1" applyBorder="1"/>
    <xf numFmtId="8" fontId="9" fillId="11" borderId="10" xfId="1" applyNumberFormat="1" applyFont="1" applyFill="1" applyBorder="1" applyAlignment="1">
      <alignment vertical="top" wrapText="1"/>
    </xf>
    <xf numFmtId="44" fontId="7" fillId="11" borderId="11" xfId="1" applyFont="1" applyFill="1" applyBorder="1" applyAlignment="1">
      <alignment vertical="top" wrapText="1"/>
    </xf>
    <xf numFmtId="17" fontId="9" fillId="0" borderId="8" xfId="0" applyNumberFormat="1" applyFont="1" applyBorder="1" applyAlignment="1">
      <alignment vertical="top" wrapText="1"/>
    </xf>
    <xf numFmtId="44" fontId="15" fillId="0" borderId="8" xfId="1" applyFont="1" applyFill="1" applyBorder="1" applyAlignment="1">
      <alignment horizontal="right" vertical="center" wrapText="1"/>
    </xf>
    <xf numFmtId="44" fontId="11" fillId="0" borderId="8" xfId="1" applyFont="1" applyFill="1" applyBorder="1" applyAlignment="1">
      <alignment horizontal="right" vertical="center" wrapText="1"/>
    </xf>
    <xf numFmtId="44" fontId="9" fillId="0" borderId="24" xfId="0" applyNumberFormat="1" applyFont="1" applyBorder="1" applyAlignment="1">
      <alignment horizontal="right" vertical="center" wrapText="1"/>
    </xf>
    <xf numFmtId="44" fontId="11" fillId="0" borderId="7" xfId="1" applyFont="1" applyFill="1" applyBorder="1" applyAlignment="1">
      <alignment horizontal="right" vertical="center" wrapText="1"/>
    </xf>
    <xf numFmtId="164" fontId="11" fillId="0" borderId="8" xfId="0" applyNumberFormat="1" applyFont="1" applyBorder="1" applyAlignment="1">
      <alignment horizontal="right" vertical="center" wrapText="1"/>
    </xf>
    <xf numFmtId="164" fontId="11" fillId="0" borderId="24" xfId="0" applyNumberFormat="1" applyFont="1" applyBorder="1" applyAlignment="1">
      <alignment horizontal="right" vertical="center" wrapText="1"/>
    </xf>
    <xf numFmtId="164" fontId="11" fillId="0" borderId="7" xfId="0" applyNumberFormat="1" applyFont="1" applyBorder="1" applyAlignment="1">
      <alignment horizontal="right" vertical="center" wrapText="1"/>
    </xf>
    <xf numFmtId="164" fontId="12" fillId="0" borderId="3" xfId="0" applyNumberFormat="1" applyFont="1" applyBorder="1" applyAlignment="1">
      <alignment horizontal="right" vertical="center" wrapText="1"/>
    </xf>
    <xf numFmtId="164" fontId="11" fillId="0" borderId="27" xfId="0" applyNumberFormat="1" applyFont="1" applyBorder="1" applyAlignment="1">
      <alignment horizontal="right" vertical="center" wrapText="1"/>
    </xf>
    <xf numFmtId="0" fontId="11" fillId="0" borderId="7" xfId="0" applyFont="1" applyBorder="1" applyAlignment="1">
      <alignment vertical="top" wrapText="1"/>
    </xf>
    <xf numFmtId="0" fontId="27" fillId="0" borderId="4" xfId="0" applyFont="1" applyBorder="1"/>
    <xf numFmtId="8" fontId="11" fillId="0" borderId="27" xfId="0" applyNumberFormat="1" applyFont="1" applyBorder="1" applyAlignment="1">
      <alignment vertical="top" wrapText="1"/>
    </xf>
    <xf numFmtId="0" fontId="11" fillId="0" borderId="3" xfId="0" applyFont="1" applyBorder="1" applyAlignment="1">
      <alignment vertical="top" wrapText="1"/>
    </xf>
    <xf numFmtId="17" fontId="11" fillId="0" borderId="4" xfId="0" applyNumberFormat="1" applyFont="1" applyBorder="1" applyAlignment="1">
      <alignment vertical="center" wrapText="1"/>
    </xf>
    <xf numFmtId="0" fontId="11" fillId="0" borderId="5" xfId="0" applyFont="1" applyBorder="1" applyAlignment="1">
      <alignment vertical="top" wrapText="1"/>
    </xf>
    <xf numFmtId="8" fontId="11" fillId="0" borderId="10" xfId="0" applyNumberFormat="1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23" fillId="11" borderId="4" xfId="0" applyFont="1" applyFill="1" applyBorder="1" applyAlignment="1">
      <alignment horizontal="center" vertical="center" wrapText="1"/>
    </xf>
    <xf numFmtId="0" fontId="23" fillId="11" borderId="8" xfId="0" applyFont="1" applyFill="1" applyBorder="1" applyAlignment="1">
      <alignment horizontal="center" vertical="center" wrapText="1"/>
    </xf>
    <xf numFmtId="0" fontId="23" fillId="11" borderId="7" xfId="0" applyFont="1" applyFill="1" applyBorder="1" applyAlignment="1">
      <alignment horizontal="center" vertical="center" wrapText="1"/>
    </xf>
    <xf numFmtId="0" fontId="23" fillId="11" borderId="9" xfId="0" applyFont="1" applyFill="1" applyBorder="1" applyAlignment="1">
      <alignment horizontal="center" vertical="center" wrapText="1"/>
    </xf>
    <xf numFmtId="0" fontId="23" fillId="11" borderId="5" xfId="0" applyFont="1" applyFill="1" applyBorder="1" applyAlignment="1">
      <alignment horizontal="center" vertical="center" wrapText="1"/>
    </xf>
    <xf numFmtId="0" fontId="23" fillId="11" borderId="6" xfId="0" applyFont="1" applyFill="1" applyBorder="1" applyAlignment="1">
      <alignment horizontal="center" vertical="center" wrapText="1"/>
    </xf>
    <xf numFmtId="0" fontId="31" fillId="14" borderId="4" xfId="0" applyFont="1" applyFill="1" applyBorder="1" applyAlignment="1">
      <alignment horizontal="center" vertical="center" wrapText="1"/>
    </xf>
    <xf numFmtId="44" fontId="32" fillId="14" borderId="4" xfId="1" applyFont="1" applyFill="1" applyBorder="1" applyAlignment="1">
      <alignment horizontal="center" vertical="center" wrapText="1"/>
    </xf>
    <xf numFmtId="0" fontId="32" fillId="14" borderId="4" xfId="1" applyNumberFormat="1" applyFont="1" applyFill="1" applyBorder="1" applyAlignment="1">
      <alignment horizontal="center" vertical="center" wrapText="1"/>
    </xf>
    <xf numFmtId="0" fontId="33" fillId="7" borderId="5" xfId="1" applyNumberFormat="1" applyFont="1" applyFill="1" applyBorder="1" applyAlignment="1">
      <alignment horizontal="center" vertical="center" wrapText="1"/>
    </xf>
    <xf numFmtId="40" fontId="32" fillId="14" borderId="4" xfId="0" applyNumberFormat="1" applyFont="1" applyFill="1" applyBorder="1" applyAlignment="1">
      <alignment horizontal="center" vertical="center" wrapText="1"/>
    </xf>
    <xf numFmtId="0" fontId="34" fillId="14" borderId="4" xfId="0" applyFont="1" applyFill="1" applyBorder="1" applyAlignment="1">
      <alignment vertical="top" wrapText="1"/>
    </xf>
    <xf numFmtId="44" fontId="34" fillId="14" borderId="4" xfId="0" applyNumberFormat="1" applyFont="1" applyFill="1" applyBorder="1" applyAlignment="1">
      <alignment vertical="top" wrapText="1"/>
    </xf>
    <xf numFmtId="44" fontId="35" fillId="7" borderId="5" xfId="0" applyNumberFormat="1" applyFont="1" applyFill="1" applyBorder="1" applyAlignment="1">
      <alignment vertical="top" wrapText="1"/>
    </xf>
    <xf numFmtId="44" fontId="34" fillId="14" borderId="6" xfId="0" applyNumberFormat="1" applyFont="1" applyFill="1" applyBorder="1" applyAlignment="1">
      <alignment vertical="top" wrapText="1"/>
    </xf>
    <xf numFmtId="44" fontId="36" fillId="4" borderId="4" xfId="0" applyNumberFormat="1" applyFont="1" applyFill="1" applyBorder="1" applyAlignment="1">
      <alignment vertical="top" wrapText="1"/>
    </xf>
    <xf numFmtId="0" fontId="34" fillId="14" borderId="6" xfId="0" applyFont="1" applyFill="1" applyBorder="1" applyAlignment="1">
      <alignment horizontal="right" vertical="top" wrapText="1"/>
    </xf>
    <xf numFmtId="0" fontId="34" fillId="14" borderId="4" xfId="0" applyFont="1" applyFill="1" applyBorder="1" applyAlignment="1">
      <alignment horizontal="right" vertical="top" wrapText="1"/>
    </xf>
    <xf numFmtId="0" fontId="34" fillId="14" borderId="10" xfId="0" applyFont="1" applyFill="1" applyBorder="1" applyAlignment="1">
      <alignment horizontal="right" vertical="top" wrapText="1"/>
    </xf>
    <xf numFmtId="0" fontId="34" fillId="14" borderId="13" xfId="0" applyFont="1" applyFill="1" applyBorder="1" applyAlignment="1">
      <alignment horizontal="right" vertical="top" wrapText="1"/>
    </xf>
    <xf numFmtId="0" fontId="37" fillId="14" borderId="5" xfId="0" applyFont="1" applyFill="1" applyBorder="1" applyAlignment="1">
      <alignment horizontal="right" vertical="top" wrapText="1"/>
    </xf>
    <xf numFmtId="0" fontId="34" fillId="15" borderId="10" xfId="0" applyFont="1" applyFill="1" applyBorder="1" applyAlignment="1">
      <alignment horizontal="right" vertical="top" wrapText="1"/>
    </xf>
    <xf numFmtId="8" fontId="34" fillId="14" borderId="6" xfId="0" applyNumberFormat="1" applyFont="1" applyFill="1" applyBorder="1" applyAlignment="1">
      <alignment horizontal="right" vertical="center" wrapText="1"/>
    </xf>
    <xf numFmtId="8" fontId="34" fillId="14" borderId="4" xfId="0" applyNumberFormat="1" applyFont="1" applyFill="1" applyBorder="1" applyAlignment="1">
      <alignment horizontal="right" vertical="center" wrapText="1"/>
    </xf>
    <xf numFmtId="0" fontId="34" fillId="14" borderId="4" xfId="0" applyFont="1" applyFill="1" applyBorder="1" applyAlignment="1">
      <alignment vertical="center" wrapText="1"/>
    </xf>
    <xf numFmtId="44" fontId="34" fillId="14" borderId="4" xfId="0" applyNumberFormat="1" applyFont="1" applyFill="1" applyBorder="1" applyAlignment="1">
      <alignment horizontal="right" vertical="center" wrapText="1"/>
    </xf>
    <xf numFmtId="44" fontId="38" fillId="3" borderId="5" xfId="0" applyNumberFormat="1" applyFont="1" applyFill="1" applyBorder="1" applyAlignment="1">
      <alignment horizontal="right" vertical="center"/>
    </xf>
    <xf numFmtId="44" fontId="38" fillId="14" borderId="6" xfId="0" applyNumberFormat="1" applyFont="1" applyFill="1" applyBorder="1" applyAlignment="1">
      <alignment horizontal="right" vertical="center"/>
    </xf>
    <xf numFmtId="44" fontId="38" fillId="14" borderId="4" xfId="0" applyNumberFormat="1" applyFont="1" applyFill="1" applyBorder="1" applyAlignment="1">
      <alignment horizontal="right" vertical="center"/>
    </xf>
    <xf numFmtId="8" fontId="34" fillId="14" borderId="6" xfId="0" applyNumberFormat="1" applyFont="1" applyFill="1" applyBorder="1" applyAlignment="1">
      <alignment vertical="top" wrapText="1"/>
    </xf>
    <xf numFmtId="8" fontId="34" fillId="14" borderId="4" xfId="0" applyNumberFormat="1" applyFont="1" applyFill="1" applyBorder="1" applyAlignment="1">
      <alignment vertical="top" wrapText="1"/>
    </xf>
    <xf numFmtId="0" fontId="13" fillId="16" borderId="4" xfId="0" applyFont="1" applyFill="1" applyBorder="1" applyAlignment="1">
      <alignment vertical="center" wrapText="1"/>
    </xf>
    <xf numFmtId="44" fontId="13" fillId="16" borderId="4" xfId="1" applyFont="1" applyFill="1" applyBorder="1" applyAlignment="1">
      <alignment horizontal="right" vertical="center" wrapText="1"/>
    </xf>
    <xf numFmtId="44" fontId="13" fillId="16" borderId="6" xfId="1" applyFont="1" applyFill="1" applyBorder="1" applyAlignment="1">
      <alignment horizontal="right" vertical="center" wrapText="1"/>
    </xf>
    <xf numFmtId="44" fontId="13" fillId="4" borderId="4" xfId="1" applyFont="1" applyFill="1" applyBorder="1" applyAlignment="1">
      <alignment horizontal="right" vertical="center" wrapText="1"/>
    </xf>
    <xf numFmtId="44" fontId="12" fillId="16" borderId="6" xfId="1" applyFont="1" applyFill="1" applyBorder="1" applyAlignment="1">
      <alignment horizontal="right" vertical="center" wrapText="1"/>
    </xf>
    <xf numFmtId="44" fontId="12" fillId="16" borderId="4" xfId="1" applyFont="1" applyFill="1" applyBorder="1" applyAlignment="1">
      <alignment horizontal="right" vertical="center" wrapText="1"/>
    </xf>
    <xf numFmtId="0" fontId="0" fillId="16" borderId="4" xfId="0" applyFill="1" applyBorder="1" applyAlignment="1">
      <alignment horizontal="right" vertical="center"/>
    </xf>
    <xf numFmtId="0" fontId="0" fillId="16" borderId="13" xfId="0" applyFill="1" applyBorder="1" applyAlignment="1">
      <alignment horizontal="right" vertical="center"/>
    </xf>
    <xf numFmtId="0" fontId="12" fillId="16" borderId="5" xfId="0" applyFont="1" applyFill="1" applyBorder="1" applyAlignment="1">
      <alignment horizontal="right" vertical="center" wrapText="1"/>
    </xf>
    <xf numFmtId="44" fontId="12" fillId="16" borderId="10" xfId="1" applyFont="1" applyFill="1" applyBorder="1" applyAlignment="1">
      <alignment horizontal="right" vertical="center" wrapText="1"/>
    </xf>
    <xf numFmtId="14" fontId="12" fillId="0" borderId="4" xfId="1" applyNumberFormat="1" applyFont="1" applyFill="1" applyBorder="1" applyAlignment="1">
      <alignment vertical="top" wrapText="1"/>
    </xf>
    <xf numFmtId="8" fontId="18" fillId="0" borderId="6" xfId="1" applyNumberFormat="1" applyFont="1" applyFill="1" applyBorder="1" applyAlignment="1">
      <alignment vertical="center" wrapText="1"/>
    </xf>
    <xf numFmtId="8" fontId="13" fillId="0" borderId="4" xfId="1" applyNumberFormat="1" applyFont="1" applyFill="1" applyBorder="1" applyAlignment="1">
      <alignment vertical="center" wrapText="1"/>
    </xf>
    <xf numFmtId="0" fontId="0" fillId="6" borderId="4" xfId="0" applyFill="1" applyBorder="1" applyAlignment="1">
      <alignment vertical="center"/>
    </xf>
    <xf numFmtId="44" fontId="11" fillId="6" borderId="4" xfId="1" applyFont="1" applyFill="1" applyBorder="1" applyAlignment="1">
      <alignment horizontal="right" vertical="center" wrapText="1"/>
    </xf>
    <xf numFmtId="44" fontId="12" fillId="6" borderId="4" xfId="1" applyFont="1" applyFill="1" applyBorder="1" applyAlignment="1">
      <alignment horizontal="right" vertical="center" wrapText="1"/>
    </xf>
    <xf numFmtId="14" fontId="12" fillId="6" borderId="4" xfId="1" applyNumberFormat="1" applyFont="1" applyFill="1" applyBorder="1" applyAlignment="1">
      <alignment horizontal="right" vertical="center" wrapText="1"/>
    </xf>
    <xf numFmtId="164" fontId="12" fillId="6" borderId="13" xfId="1" applyNumberFormat="1" applyFont="1" applyFill="1" applyBorder="1" applyAlignment="1">
      <alignment horizontal="right" vertical="center" wrapText="1"/>
    </xf>
    <xf numFmtId="0" fontId="12" fillId="6" borderId="5" xfId="0" applyFont="1" applyFill="1" applyBorder="1" applyAlignment="1">
      <alignment horizontal="right" vertical="center" wrapText="1"/>
    </xf>
    <xf numFmtId="44" fontId="12" fillId="0" borderId="4" xfId="1" applyFont="1" applyFill="1" applyBorder="1" applyAlignment="1">
      <alignment vertical="top" wrapText="1"/>
    </xf>
    <xf numFmtId="8" fontId="12" fillId="0" borderId="6" xfId="1" applyNumberFormat="1" applyFont="1" applyFill="1" applyBorder="1" applyAlignment="1">
      <alignment vertical="top" wrapText="1"/>
    </xf>
    <xf numFmtId="8" fontId="39" fillId="0" borderId="4" xfId="1" applyNumberFormat="1" applyFont="1" applyFill="1" applyBorder="1" applyAlignment="1">
      <alignment vertical="top" wrapText="1"/>
    </xf>
    <xf numFmtId="0" fontId="12" fillId="6" borderId="4" xfId="0" applyFont="1" applyFill="1" applyBorder="1" applyAlignment="1">
      <alignment vertical="center" wrapText="1"/>
    </xf>
    <xf numFmtId="164" fontId="12" fillId="0" borderId="13" xfId="1" applyNumberFormat="1" applyFont="1" applyFill="1" applyBorder="1" applyAlignment="1">
      <alignment horizontal="right" vertical="center" wrapText="1"/>
    </xf>
    <xf numFmtId="164" fontId="12" fillId="0" borderId="26" xfId="1" applyNumberFormat="1" applyFont="1" applyFill="1" applyBorder="1" applyAlignment="1">
      <alignment horizontal="right" vertical="center" wrapText="1"/>
    </xf>
    <xf numFmtId="164" fontId="12" fillId="6" borderId="12" xfId="1" applyNumberFormat="1" applyFont="1" applyFill="1" applyBorder="1" applyAlignment="1">
      <alignment horizontal="right" vertical="center" wrapText="1"/>
    </xf>
    <xf numFmtId="164" fontId="12" fillId="16" borderId="26" xfId="1" applyNumberFormat="1" applyFont="1" applyFill="1" applyBorder="1" applyAlignment="1">
      <alignment horizontal="right" vertical="center" wrapText="1"/>
    </xf>
    <xf numFmtId="164" fontId="12" fillId="16" borderId="10" xfId="1" applyNumberFormat="1" applyFont="1" applyFill="1" applyBorder="1" applyAlignment="1">
      <alignment horizontal="right" vertical="center" wrapText="1"/>
    </xf>
    <xf numFmtId="8" fontId="14" fillId="0" borderId="4" xfId="1" applyNumberFormat="1" applyFont="1" applyFill="1" applyBorder="1" applyAlignment="1">
      <alignment vertical="center" wrapText="1"/>
    </xf>
    <xf numFmtId="164" fontId="12" fillId="6" borderId="26" xfId="1" applyNumberFormat="1" applyFont="1" applyFill="1" applyBorder="1" applyAlignment="1">
      <alignment horizontal="right" vertical="center" wrapText="1"/>
    </xf>
    <xf numFmtId="165" fontId="13" fillId="16" borderId="14" xfId="1" applyNumberFormat="1" applyFont="1" applyFill="1" applyBorder="1" applyAlignment="1">
      <alignment horizontal="right" vertical="center" wrapText="1"/>
    </xf>
    <xf numFmtId="165" fontId="13" fillId="7" borderId="5" xfId="1" applyNumberFormat="1" applyFont="1" applyFill="1" applyBorder="1" applyAlignment="1">
      <alignment horizontal="right" vertical="center" wrapText="1"/>
    </xf>
    <xf numFmtId="165" fontId="13" fillId="16" borderId="6" xfId="1" applyNumberFormat="1" applyFont="1" applyFill="1" applyBorder="1" applyAlignment="1">
      <alignment horizontal="right" vertical="center" wrapText="1"/>
    </xf>
    <xf numFmtId="165" fontId="13" fillId="4" borderId="4" xfId="1" applyNumberFormat="1" applyFont="1" applyFill="1" applyBorder="1" applyAlignment="1">
      <alignment horizontal="right" vertical="center" wrapText="1"/>
    </xf>
    <xf numFmtId="8" fontId="40" fillId="0" borderId="4" xfId="1" applyNumberFormat="1" applyFont="1" applyFill="1" applyBorder="1" applyAlignment="1">
      <alignment horizontal="center" vertical="center" wrapText="1"/>
    </xf>
    <xf numFmtId="166" fontId="12" fillId="0" borderId="4" xfId="0" applyNumberFormat="1" applyFont="1" applyBorder="1" applyAlignment="1">
      <alignment horizontal="left" vertical="center" wrapText="1"/>
    </xf>
    <xf numFmtId="165" fontId="12" fillId="0" borderId="4" xfId="1" applyNumberFormat="1" applyFont="1" applyFill="1" applyBorder="1" applyAlignment="1">
      <alignment horizontal="right" vertical="center" wrapText="1"/>
    </xf>
    <xf numFmtId="0" fontId="12" fillId="0" borderId="5" xfId="0" applyFont="1" applyBorder="1" applyAlignment="1">
      <alignment horizontal="right" vertical="center" wrapText="1"/>
    </xf>
    <xf numFmtId="8" fontId="13" fillId="0" borderId="6" xfId="1" applyNumberFormat="1" applyFont="1" applyFill="1" applyBorder="1" applyAlignment="1">
      <alignment vertical="center" wrapText="1"/>
    </xf>
    <xf numFmtId="166" fontId="12" fillId="6" borderId="4" xfId="0" applyNumberFormat="1" applyFont="1" applyFill="1" applyBorder="1" applyAlignment="1">
      <alignment horizontal="left" vertical="center" wrapText="1"/>
    </xf>
    <xf numFmtId="165" fontId="12" fillId="6" borderId="4" xfId="1" applyNumberFormat="1" applyFont="1" applyFill="1" applyBorder="1" applyAlignment="1">
      <alignment horizontal="right" vertical="center" wrapText="1"/>
    </xf>
    <xf numFmtId="165" fontId="12" fillId="6" borderId="6" xfId="1" applyNumberFormat="1" applyFont="1" applyFill="1" applyBorder="1" applyAlignment="1">
      <alignment horizontal="right" vertical="center" wrapText="1"/>
    </xf>
    <xf numFmtId="8" fontId="12" fillId="6" borderId="6" xfId="1" applyNumberFormat="1" applyFont="1" applyFill="1" applyBorder="1" applyAlignment="1">
      <alignment vertical="top" wrapText="1"/>
    </xf>
    <xf numFmtId="8" fontId="12" fillId="6" borderId="4" xfId="1" applyNumberFormat="1" applyFont="1" applyFill="1" applyBorder="1" applyAlignment="1">
      <alignment vertical="top" wrapText="1"/>
    </xf>
    <xf numFmtId="44" fontId="12" fillId="6" borderId="13" xfId="1" applyFont="1" applyFill="1" applyBorder="1" applyAlignment="1">
      <alignment vertical="top" wrapText="1"/>
    </xf>
    <xf numFmtId="0" fontId="12" fillId="6" borderId="11" xfId="0" applyFont="1" applyFill="1" applyBorder="1" applyAlignment="1">
      <alignment horizontal="right" vertical="center" wrapText="1"/>
    </xf>
    <xf numFmtId="44" fontId="12" fillId="6" borderId="4" xfId="1" applyFont="1" applyFill="1" applyBorder="1" applyAlignment="1">
      <alignment horizontal="right" vertical="top" wrapText="1"/>
    </xf>
    <xf numFmtId="8" fontId="12" fillId="6" borderId="7" xfId="1" applyNumberFormat="1" applyFont="1" applyFill="1" applyBorder="1" applyAlignment="1">
      <alignment vertical="top" wrapText="1"/>
    </xf>
    <xf numFmtId="44" fontId="12" fillId="6" borderId="8" xfId="1" applyFont="1" applyFill="1" applyBorder="1" applyAlignment="1">
      <alignment vertical="top" wrapText="1"/>
    </xf>
    <xf numFmtId="44" fontId="12" fillId="6" borderId="8" xfId="1" applyFont="1" applyFill="1" applyBorder="1" applyAlignment="1">
      <alignment horizontal="right" vertical="top" wrapText="1"/>
    </xf>
    <xf numFmtId="14" fontId="12" fillId="6" borderId="6" xfId="1" applyNumberFormat="1" applyFont="1" applyFill="1" applyBorder="1" applyAlignment="1">
      <alignment horizontal="right" vertical="center" wrapText="1"/>
    </xf>
    <xf numFmtId="8" fontId="34" fillId="3" borderId="5" xfId="0" applyNumberFormat="1" applyFont="1" applyFill="1" applyBorder="1" applyAlignment="1">
      <alignment horizontal="right" vertical="center" wrapText="1"/>
    </xf>
    <xf numFmtId="14" fontId="12" fillId="16" borderId="4" xfId="1" applyNumberFormat="1" applyFont="1" applyFill="1" applyBorder="1" applyAlignment="1">
      <alignment horizontal="right" vertical="center" wrapText="1"/>
    </xf>
    <xf numFmtId="165" fontId="13" fillId="0" borderId="5" xfId="1" applyNumberFormat="1" applyFont="1" applyFill="1" applyBorder="1" applyAlignment="1">
      <alignment horizontal="right" vertical="center" wrapText="1"/>
    </xf>
    <xf numFmtId="165" fontId="13" fillId="0" borderId="6" xfId="1" applyNumberFormat="1" applyFont="1" applyFill="1" applyBorder="1" applyAlignment="1">
      <alignment horizontal="right" vertical="center" wrapText="1"/>
    </xf>
    <xf numFmtId="165" fontId="13" fillId="0" borderId="4" xfId="1" applyNumberFormat="1" applyFont="1" applyFill="1" applyBorder="1" applyAlignment="1">
      <alignment horizontal="right" vertical="center" wrapText="1"/>
    </xf>
    <xf numFmtId="14" fontId="12" fillId="0" borderId="4" xfId="1" applyNumberFormat="1" applyFont="1" applyFill="1" applyBorder="1" applyAlignment="1">
      <alignment horizontal="right" vertical="center" wrapText="1"/>
    </xf>
    <xf numFmtId="0" fontId="13" fillId="16" borderId="4" xfId="0" applyFont="1" applyFill="1" applyBorder="1" applyAlignment="1">
      <alignment wrapText="1"/>
    </xf>
    <xf numFmtId="8" fontId="13" fillId="16" borderId="4" xfId="0" applyNumberFormat="1" applyFont="1" applyFill="1" applyBorder="1" applyAlignment="1">
      <alignment horizontal="right" wrapText="1"/>
    </xf>
    <xf numFmtId="44" fontId="13" fillId="16" borderId="4" xfId="1" applyFont="1" applyFill="1" applyBorder="1" applyAlignment="1">
      <alignment horizontal="right" wrapText="1"/>
    </xf>
    <xf numFmtId="8" fontId="13" fillId="7" borderId="5" xfId="1" applyNumberFormat="1" applyFont="1" applyFill="1" applyBorder="1" applyAlignment="1">
      <alignment horizontal="right" wrapText="1"/>
    </xf>
    <xf numFmtId="8" fontId="13" fillId="4" borderId="4" xfId="1" applyNumberFormat="1" applyFont="1" applyFill="1" applyBorder="1" applyAlignment="1">
      <alignment horizontal="right" wrapText="1"/>
    </xf>
    <xf numFmtId="44" fontId="18" fillId="0" borderId="6" xfId="0" applyNumberFormat="1" applyFont="1" applyBorder="1"/>
    <xf numFmtId="44" fontId="18" fillId="0" borderId="4" xfId="0" applyNumberFormat="1" applyFont="1" applyBorder="1" applyAlignment="1">
      <alignment horizontal="center"/>
    </xf>
    <xf numFmtId="0" fontId="12" fillId="0" borderId="4" xfId="0" applyFont="1" applyBorder="1" applyAlignment="1">
      <alignment horizontal="left" vertical="center" wrapText="1"/>
    </xf>
    <xf numFmtId="14" fontId="12" fillId="0" borderId="6" xfId="1" applyNumberFormat="1" applyFont="1" applyFill="1" applyBorder="1" applyAlignment="1">
      <alignment horizontal="right" vertical="center" wrapText="1"/>
    </xf>
    <xf numFmtId="14" fontId="12" fillId="0" borderId="5" xfId="0" applyNumberFormat="1" applyFont="1" applyBorder="1" applyAlignment="1">
      <alignment horizontal="right" vertical="center" wrapText="1"/>
    </xf>
    <xf numFmtId="8" fontId="39" fillId="0" borderId="4" xfId="1" applyNumberFormat="1" applyFont="1" applyFill="1" applyBorder="1" applyAlignment="1">
      <alignment horizontal="center" vertical="top" wrapText="1"/>
    </xf>
    <xf numFmtId="0" fontId="12" fillId="6" borderId="4" xfId="0" applyFont="1" applyFill="1" applyBorder="1" applyAlignment="1">
      <alignment horizontal="left" vertical="center" wrapText="1"/>
    </xf>
    <xf numFmtId="8" fontId="11" fillId="6" borderId="4" xfId="0" applyNumberFormat="1" applyFont="1" applyFill="1" applyBorder="1" applyAlignment="1">
      <alignment horizontal="right" vertical="center" wrapText="1"/>
    </xf>
    <xf numFmtId="44" fontId="12" fillId="8" borderId="6" xfId="1" applyFont="1" applyFill="1" applyBorder="1" applyAlignment="1">
      <alignment horizontal="right" vertical="top" wrapText="1"/>
    </xf>
    <xf numFmtId="14" fontId="12" fillId="8" borderId="5" xfId="0" applyNumberFormat="1" applyFont="1" applyFill="1" applyBorder="1" applyAlignment="1">
      <alignment horizontal="right" vertical="center" wrapText="1"/>
    </xf>
    <xf numFmtId="167" fontId="13" fillId="16" borderId="4" xfId="1" applyNumberFormat="1" applyFont="1" applyFill="1" applyBorder="1" applyAlignment="1">
      <alignment horizontal="right" vertical="center" wrapText="1"/>
    </xf>
    <xf numFmtId="8" fontId="18" fillId="0" borderId="4" xfId="1" applyNumberFormat="1" applyFont="1" applyFill="1" applyBorder="1" applyAlignment="1">
      <alignment horizontal="center" vertical="center" wrapText="1"/>
    </xf>
    <xf numFmtId="8" fontId="13" fillId="16" borderId="4" xfId="0" applyNumberFormat="1" applyFont="1" applyFill="1" applyBorder="1" applyAlignment="1">
      <alignment horizontal="right" vertical="center" wrapText="1"/>
    </xf>
    <xf numFmtId="44" fontId="18" fillId="16" borderId="4" xfId="1" applyFont="1" applyFill="1" applyBorder="1" applyAlignment="1">
      <alignment horizontal="right" vertical="center" wrapText="1"/>
    </xf>
    <xf numFmtId="8" fontId="13" fillId="4" borderId="4" xfId="1" applyNumberFormat="1" applyFont="1" applyFill="1" applyBorder="1" applyAlignment="1">
      <alignment horizontal="right" vertical="center" wrapText="1"/>
    </xf>
    <xf numFmtId="44" fontId="19" fillId="0" borderId="4" xfId="1" applyFont="1" applyFill="1" applyBorder="1" applyAlignment="1">
      <alignment horizontal="right" vertical="center" wrapText="1"/>
    </xf>
    <xf numFmtId="8" fontId="18" fillId="0" borderId="4" xfId="1" applyNumberFormat="1" applyFont="1" applyFill="1" applyBorder="1" applyAlignment="1">
      <alignment horizontal="right" vertical="center" wrapText="1"/>
    </xf>
    <xf numFmtId="14" fontId="12" fillId="6" borderId="5" xfId="0" applyNumberFormat="1" applyFont="1" applyFill="1" applyBorder="1" applyAlignment="1">
      <alignment horizontal="right" vertical="center" wrapText="1"/>
    </xf>
    <xf numFmtId="8" fontId="26" fillId="0" borderId="4" xfId="1" applyNumberFormat="1" applyFont="1" applyFill="1" applyBorder="1" applyAlignment="1">
      <alignment vertical="center" wrapText="1"/>
    </xf>
    <xf numFmtId="0" fontId="18" fillId="0" borderId="4" xfId="0" applyFont="1" applyBorder="1" applyAlignment="1">
      <alignment horizontal="right" vertical="center" wrapText="1"/>
    </xf>
    <xf numFmtId="8" fontId="18" fillId="0" borderId="4" xfId="1" applyNumberFormat="1" applyFont="1" applyFill="1" applyBorder="1" applyAlignment="1">
      <alignment vertical="center" wrapText="1"/>
    </xf>
    <xf numFmtId="8" fontId="12" fillId="6" borderId="4" xfId="1" applyNumberFormat="1" applyFont="1" applyFill="1" applyBorder="1" applyAlignment="1">
      <alignment horizontal="right" vertical="center" wrapText="1"/>
    </xf>
    <xf numFmtId="8" fontId="13" fillId="0" borderId="4" xfId="0" applyNumberFormat="1" applyFont="1" applyBorder="1" applyAlignment="1">
      <alignment vertical="center"/>
    </xf>
    <xf numFmtId="164" fontId="12" fillId="6" borderId="27" xfId="1" applyNumberFormat="1" applyFont="1" applyFill="1" applyBorder="1" applyAlignment="1">
      <alignment horizontal="right" vertical="center" wrapText="1"/>
    </xf>
    <xf numFmtId="44" fontId="13" fillId="16" borderId="4" xfId="0" applyNumberFormat="1" applyFont="1" applyFill="1" applyBorder="1" applyAlignment="1">
      <alignment horizontal="right" vertical="center" wrapText="1"/>
    </xf>
    <xf numFmtId="164" fontId="12" fillId="16" borderId="27" xfId="1" applyNumberFormat="1" applyFont="1" applyFill="1" applyBorder="1" applyAlignment="1">
      <alignment horizontal="right" vertical="center" wrapText="1"/>
    </xf>
    <xf numFmtId="14" fontId="12" fillId="16" borderId="6" xfId="1" applyNumberFormat="1" applyFont="1" applyFill="1" applyBorder="1" applyAlignment="1">
      <alignment horizontal="right" vertical="center" wrapText="1"/>
    </xf>
    <xf numFmtId="44" fontId="18" fillId="16" borderId="4" xfId="0" applyNumberFormat="1" applyFont="1" applyFill="1" applyBorder="1" applyAlignment="1">
      <alignment horizontal="right" vertical="center" wrapText="1"/>
    </xf>
    <xf numFmtId="44" fontId="34" fillId="14" borderId="4" xfId="1" applyFont="1" applyFill="1" applyBorder="1" applyAlignment="1">
      <alignment horizontal="right" vertical="center" wrapText="1"/>
    </xf>
    <xf numFmtId="8" fontId="34" fillId="3" borderId="5" xfId="1" applyNumberFormat="1" applyFont="1" applyFill="1" applyBorder="1" applyAlignment="1">
      <alignment horizontal="right" vertical="center" wrapText="1"/>
    </xf>
    <xf numFmtId="8" fontId="34" fillId="14" borderId="6" xfId="1" applyNumberFormat="1" applyFont="1" applyFill="1" applyBorder="1" applyAlignment="1">
      <alignment horizontal="right" vertical="center" wrapText="1"/>
    </xf>
    <xf numFmtId="8" fontId="34" fillId="14" borderId="4" xfId="1" applyNumberFormat="1" applyFont="1" applyFill="1" applyBorder="1" applyAlignment="1">
      <alignment horizontal="right" vertical="center" wrapText="1"/>
    </xf>
    <xf numFmtId="8" fontId="13" fillId="16" borderId="6" xfId="1" applyNumberFormat="1" applyFont="1" applyFill="1" applyBorder="1" applyAlignment="1">
      <alignment horizontal="right" vertical="center" wrapText="1"/>
    </xf>
    <xf numFmtId="0" fontId="19" fillId="6" borderId="4" xfId="0" applyFont="1" applyFill="1" applyBorder="1" applyAlignment="1">
      <alignment vertical="center" wrapText="1"/>
    </xf>
    <xf numFmtId="8" fontId="24" fillId="6" borderId="4" xfId="0" applyNumberFormat="1" applyFont="1" applyFill="1" applyBorder="1" applyAlignment="1">
      <alignment horizontal="right" vertical="center" wrapText="1"/>
    </xf>
    <xf numFmtId="44" fontId="19" fillId="9" borderId="4" xfId="1" applyFont="1" applyFill="1" applyBorder="1" applyAlignment="1">
      <alignment horizontal="right" vertical="center" wrapText="1"/>
    </xf>
    <xf numFmtId="8" fontId="19" fillId="0" borderId="6" xfId="1" applyNumberFormat="1" applyFont="1" applyFill="1" applyBorder="1" applyAlignment="1">
      <alignment horizontal="right" vertical="center" wrapText="1"/>
    </xf>
    <xf numFmtId="8" fontId="19" fillId="0" borderId="4" xfId="1" applyNumberFormat="1" applyFont="1" applyFill="1" applyBorder="1" applyAlignment="1">
      <alignment horizontal="right" vertical="center" wrapText="1"/>
    </xf>
    <xf numFmtId="8" fontId="41" fillId="0" borderId="6" xfId="1" applyNumberFormat="1" applyFont="1" applyFill="1" applyBorder="1" applyAlignment="1">
      <alignment horizontal="center" vertical="center" wrapText="1"/>
    </xf>
    <xf numFmtId="8" fontId="19" fillId="0" borderId="4" xfId="0" applyNumberFormat="1" applyFont="1" applyBorder="1" applyAlignment="1">
      <alignment horizontal="right" vertical="center" wrapText="1"/>
    </xf>
    <xf numFmtId="8" fontId="12" fillId="0" borderId="5" xfId="1" applyNumberFormat="1" applyFont="1" applyFill="1" applyBorder="1" applyAlignment="1">
      <alignment horizontal="right" vertical="center" wrapText="1"/>
    </xf>
    <xf numFmtId="8" fontId="12" fillId="0" borderId="4" xfId="1" applyNumberFormat="1" applyFont="1" applyFill="1" applyBorder="1" applyAlignment="1">
      <alignment horizontal="right" vertical="center" wrapText="1"/>
    </xf>
    <xf numFmtId="8" fontId="42" fillId="0" borderId="6" xfId="1" applyNumberFormat="1" applyFont="1" applyFill="1" applyBorder="1" applyAlignment="1">
      <alignment horizontal="right" vertical="center" wrapText="1"/>
    </xf>
    <xf numFmtId="44" fontId="40" fillId="16" borderId="4" xfId="0" applyNumberFormat="1" applyFont="1" applyFill="1" applyBorder="1" applyAlignment="1">
      <alignment vertical="center"/>
    </xf>
    <xf numFmtId="8" fontId="43" fillId="0" borderId="4" xfId="1" applyNumberFormat="1" applyFont="1" applyFill="1" applyBorder="1" applyAlignment="1">
      <alignment horizontal="center" vertical="center" wrapText="1"/>
    </xf>
    <xf numFmtId="8" fontId="39" fillId="6" borderId="4" xfId="1" applyNumberFormat="1" applyFont="1" applyFill="1" applyBorder="1" applyAlignment="1">
      <alignment vertical="top" wrapText="1"/>
    </xf>
    <xf numFmtId="0" fontId="44" fillId="14" borderId="6" xfId="0" applyFont="1" applyFill="1" applyBorder="1" applyAlignment="1">
      <alignment horizontal="center" vertical="center" wrapText="1"/>
    </xf>
    <xf numFmtId="0" fontId="44" fillId="14" borderId="8" xfId="0" applyFont="1" applyFill="1" applyBorder="1" applyAlignment="1">
      <alignment horizontal="center" vertical="center" wrapText="1"/>
    </xf>
    <xf numFmtId="0" fontId="44" fillId="14" borderId="13" xfId="0" applyFont="1" applyFill="1" applyBorder="1" applyAlignment="1">
      <alignment horizontal="center" vertical="center" wrapText="1"/>
    </xf>
    <xf numFmtId="0" fontId="44" fillId="14" borderId="24" xfId="0" applyFont="1" applyFill="1" applyBorder="1" applyAlignment="1">
      <alignment horizontal="center" vertical="center" wrapText="1"/>
    </xf>
    <xf numFmtId="0" fontId="44" fillId="15" borderId="10" xfId="0" applyFont="1" applyFill="1" applyBorder="1" applyAlignment="1">
      <alignment horizontal="center" vertical="center" wrapText="1"/>
    </xf>
    <xf numFmtId="0" fontId="44" fillId="14" borderId="7" xfId="0" applyFont="1" applyFill="1" applyBorder="1" applyAlignment="1">
      <alignment horizontal="center" vertical="center" wrapText="1"/>
    </xf>
    <xf numFmtId="40" fontId="44" fillId="14" borderId="6" xfId="0" applyNumberFormat="1" applyFont="1" applyFill="1" applyBorder="1" applyAlignment="1">
      <alignment horizontal="center" vertical="center" wrapText="1"/>
    </xf>
    <xf numFmtId="0" fontId="0" fillId="0" borderId="4" xfId="0" applyBorder="1"/>
    <xf numFmtId="0" fontId="44" fillId="14" borderId="6" xfId="1" applyNumberFormat="1" applyFont="1" applyFill="1" applyBorder="1" applyAlignment="1">
      <alignment horizontal="center" vertical="center" wrapText="1"/>
    </xf>
    <xf numFmtId="0" fontId="45" fillId="4" borderId="4" xfId="1" applyNumberFormat="1" applyFont="1" applyFill="1" applyBorder="1" applyAlignment="1">
      <alignment horizontal="center" vertical="center" wrapText="1"/>
    </xf>
    <xf numFmtId="8" fontId="18" fillId="0" borderId="4" xfId="0" applyNumberFormat="1" applyFont="1" applyBorder="1" applyAlignment="1">
      <alignment horizontal="right" vertical="center" wrapText="1"/>
    </xf>
    <xf numFmtId="8" fontId="26" fillId="0" borderId="6" xfId="1" applyNumberFormat="1" applyFont="1" applyFill="1" applyBorder="1" applyAlignment="1">
      <alignment vertical="center" wrapText="1"/>
    </xf>
    <xf numFmtId="164" fontId="12" fillId="0" borderId="27" xfId="1" applyNumberFormat="1" applyFont="1" applyFill="1" applyBorder="1" applyAlignment="1">
      <alignment horizontal="right" vertical="center" wrapText="1"/>
    </xf>
    <xf numFmtId="8" fontId="12" fillId="0" borderId="4" xfId="1" applyNumberFormat="1" applyFont="1" applyFill="1" applyBorder="1" applyAlignment="1">
      <alignment vertical="top" wrapText="1"/>
    </xf>
    <xf numFmtId="8" fontId="24" fillId="0" borderId="5" xfId="1" applyNumberFormat="1" applyFont="1" applyFill="1" applyBorder="1" applyAlignment="1">
      <alignment horizontal="right" vertical="center" wrapText="1"/>
    </xf>
    <xf numFmtId="44" fontId="24" fillId="0" borderId="4" xfId="1" applyFont="1" applyFill="1" applyBorder="1" applyAlignment="1">
      <alignment horizontal="right" vertical="center" wrapText="1"/>
    </xf>
    <xf numFmtId="8" fontId="19" fillId="9" borderId="4" xfId="1" applyNumberFormat="1" applyFont="1" applyFill="1" applyBorder="1" applyAlignment="1">
      <alignment horizontal="right" vertical="center" wrapText="1"/>
    </xf>
    <xf numFmtId="0" fontId="46" fillId="0" borderId="4" xfId="0" applyFont="1" applyBorder="1" applyAlignment="1">
      <alignment vertical="center"/>
    </xf>
    <xf numFmtId="44" fontId="24" fillId="6" borderId="4" xfId="1" applyFont="1" applyFill="1" applyBorder="1" applyAlignment="1">
      <alignment horizontal="right" vertical="center" wrapText="1"/>
    </xf>
    <xf numFmtId="8" fontId="24" fillId="6" borderId="5" xfId="1" applyNumberFormat="1" applyFont="1" applyFill="1" applyBorder="1" applyAlignment="1">
      <alignment horizontal="right" vertical="center" wrapText="1"/>
    </xf>
    <xf numFmtId="8" fontId="19" fillId="6" borderId="6" xfId="1" applyNumberFormat="1" applyFont="1" applyFill="1" applyBorder="1" applyAlignment="1">
      <alignment horizontal="right" vertical="center" wrapText="1"/>
    </xf>
    <xf numFmtId="44" fontId="24" fillId="0" borderId="5" xfId="1" applyFont="1" applyFill="1" applyBorder="1" applyAlignment="1">
      <alignment horizontal="right" vertical="center" wrapText="1"/>
    </xf>
    <xf numFmtId="44" fontId="19" fillId="0" borderId="6" xfId="1" applyFont="1" applyFill="1" applyBorder="1" applyAlignment="1">
      <alignment horizontal="right" vertical="center" wrapText="1"/>
    </xf>
    <xf numFmtId="44" fontId="24" fillId="6" borderId="5" xfId="1" applyFont="1" applyFill="1" applyBorder="1" applyAlignment="1">
      <alignment horizontal="right" vertical="center" wrapText="1"/>
    </xf>
    <xf numFmtId="44" fontId="19" fillId="6" borderId="6" xfId="1" applyFont="1" applyFill="1" applyBorder="1" applyAlignment="1">
      <alignment horizontal="right" vertical="center" wrapText="1"/>
    </xf>
    <xf numFmtId="165" fontId="19" fillId="0" borderId="12" xfId="1" applyNumberFormat="1" applyFont="1" applyFill="1" applyBorder="1" applyAlignment="1">
      <alignment horizontal="right" vertical="center" wrapText="1"/>
    </xf>
    <xf numFmtId="165" fontId="24" fillId="0" borderId="11" xfId="1" applyNumberFormat="1" applyFont="1" applyFill="1" applyBorder="1" applyAlignment="1">
      <alignment horizontal="right" vertical="center" wrapText="1"/>
    </xf>
    <xf numFmtId="165" fontId="19" fillId="0" borderId="6" xfId="1" applyNumberFormat="1" applyFont="1" applyFill="1" applyBorder="1" applyAlignment="1">
      <alignment horizontal="right" vertical="center" wrapText="1"/>
    </xf>
    <xf numFmtId="165" fontId="19" fillId="6" borderId="4" xfId="1" applyNumberFormat="1" applyFont="1" applyFill="1" applyBorder="1" applyAlignment="1">
      <alignment horizontal="right" vertical="center" wrapText="1"/>
    </xf>
    <xf numFmtId="44" fontId="24" fillId="6" borderId="8" xfId="1" applyFont="1" applyFill="1" applyBorder="1" applyAlignment="1">
      <alignment horizontal="right" vertical="center" wrapText="1"/>
    </xf>
    <xf numFmtId="165" fontId="24" fillId="6" borderId="5" xfId="1" applyNumberFormat="1" applyFont="1" applyFill="1" applyBorder="1" applyAlignment="1">
      <alignment horizontal="right" vertical="center" wrapText="1"/>
    </xf>
    <xf numFmtId="165" fontId="19" fillId="6" borderId="6" xfId="1" applyNumberFormat="1" applyFont="1" applyFill="1" applyBorder="1" applyAlignment="1">
      <alignment horizontal="right" vertical="center" wrapText="1"/>
    </xf>
    <xf numFmtId="165" fontId="19" fillId="6" borderId="16" xfId="1" applyNumberFormat="1" applyFont="1" applyFill="1" applyBorder="1" applyAlignment="1">
      <alignment horizontal="right" vertical="center" wrapText="1"/>
    </xf>
    <xf numFmtId="165" fontId="24" fillId="6" borderId="12" xfId="1" applyNumberFormat="1" applyFont="1" applyFill="1" applyBorder="1" applyAlignment="1">
      <alignment horizontal="right" vertical="center" wrapText="1"/>
    </xf>
    <xf numFmtId="165" fontId="19" fillId="6" borderId="28" xfId="1" applyNumberFormat="1" applyFont="1" applyFill="1" applyBorder="1" applyAlignment="1">
      <alignment horizontal="right" vertical="center" wrapText="1"/>
    </xf>
    <xf numFmtId="165" fontId="19" fillId="6" borderId="7" xfId="1" applyNumberFormat="1" applyFont="1" applyFill="1" applyBorder="1" applyAlignment="1">
      <alignment horizontal="right" vertical="center" wrapText="1"/>
    </xf>
    <xf numFmtId="14" fontId="47" fillId="6" borderId="4" xfId="0" applyNumberFormat="1" applyFont="1" applyFill="1" applyBorder="1" applyAlignment="1">
      <alignment horizontal="right" vertical="center"/>
    </xf>
    <xf numFmtId="0" fontId="47" fillId="6" borderId="6" xfId="0" applyFont="1" applyFill="1" applyBorder="1" applyAlignment="1">
      <alignment horizontal="right" vertical="center"/>
    </xf>
    <xf numFmtId="0" fontId="47" fillId="16" borderId="6" xfId="0" applyFont="1" applyFill="1" applyBorder="1" applyAlignment="1">
      <alignment horizontal="right" vertical="center"/>
    </xf>
    <xf numFmtId="0" fontId="47" fillId="16" borderId="4" xfId="0" applyFont="1" applyFill="1" applyBorder="1" applyAlignment="1">
      <alignment horizontal="right" vertical="center"/>
    </xf>
    <xf numFmtId="164" fontId="47" fillId="16" borderId="10" xfId="0" applyNumberFormat="1" applyFont="1" applyFill="1" applyBorder="1" applyAlignment="1">
      <alignment horizontal="right" vertical="center"/>
    </xf>
    <xf numFmtId="0" fontId="49" fillId="14" borderId="6" xfId="0" applyFont="1" applyFill="1" applyBorder="1" applyAlignment="1">
      <alignment horizontal="right" vertical="center" wrapText="1"/>
    </xf>
    <xf numFmtId="0" fontId="49" fillId="14" borderId="4" xfId="0" applyFont="1" applyFill="1" applyBorder="1" applyAlignment="1">
      <alignment horizontal="right" vertical="center" wrapText="1"/>
    </xf>
    <xf numFmtId="164" fontId="49" fillId="14" borderId="26" xfId="0" applyNumberFormat="1" applyFont="1" applyFill="1" applyBorder="1" applyAlignment="1">
      <alignment horizontal="right" vertical="center" wrapText="1"/>
    </xf>
    <xf numFmtId="0" fontId="50" fillId="14" borderId="5" xfId="0" applyFont="1" applyFill="1" applyBorder="1" applyAlignment="1">
      <alignment horizontal="right" vertical="center" wrapText="1"/>
    </xf>
    <xf numFmtId="164" fontId="49" fillId="14" borderId="10" xfId="0" applyNumberFormat="1" applyFont="1" applyFill="1" applyBorder="1" applyAlignment="1">
      <alignment horizontal="right" vertical="center" wrapText="1"/>
    </xf>
    <xf numFmtId="0" fontId="49" fillId="14" borderId="4" xfId="0" applyFont="1" applyFill="1" applyBorder="1" applyAlignment="1">
      <alignment vertical="top" wrapText="1"/>
    </xf>
    <xf numFmtId="0" fontId="49" fillId="14" borderId="6" xfId="0" applyFont="1" applyFill="1" applyBorder="1" applyAlignment="1">
      <alignment horizontal="right" vertical="top" wrapText="1"/>
    </xf>
    <xf numFmtId="44" fontId="49" fillId="14" borderId="6" xfId="1" applyFont="1" applyFill="1" applyBorder="1" applyAlignment="1">
      <alignment horizontal="right" vertical="center" wrapText="1"/>
    </xf>
    <xf numFmtId="44" fontId="49" fillId="14" borderId="4" xfId="1" applyFont="1" applyFill="1" applyBorder="1" applyAlignment="1">
      <alignment horizontal="right" vertical="center" wrapText="1"/>
    </xf>
    <xf numFmtId="164" fontId="49" fillId="14" borderId="26" xfId="1" applyNumberFormat="1" applyFont="1" applyFill="1" applyBorder="1" applyAlignment="1">
      <alignment horizontal="right" vertical="center" wrapText="1"/>
    </xf>
    <xf numFmtId="164" fontId="49" fillId="14" borderId="10" xfId="1" applyNumberFormat="1" applyFont="1" applyFill="1" applyBorder="1" applyAlignment="1">
      <alignment horizontal="right" vertical="center" wrapText="1"/>
    </xf>
    <xf numFmtId="44" fontId="49" fillId="14" borderId="4" xfId="1" applyFont="1" applyFill="1" applyBorder="1" applyAlignment="1">
      <alignment vertical="top" wrapText="1"/>
    </xf>
    <xf numFmtId="44" fontId="49" fillId="14" borderId="6" xfId="1" applyFont="1" applyFill="1" applyBorder="1" applyAlignment="1">
      <alignment horizontal="right" vertical="top" wrapText="1"/>
    </xf>
    <xf numFmtId="44" fontId="11" fillId="16" borderId="6" xfId="1" applyFont="1" applyFill="1" applyBorder="1" applyAlignment="1">
      <alignment horizontal="right" vertical="center" wrapText="1"/>
    </xf>
    <xf numFmtId="44" fontId="11" fillId="16" borderId="4" xfId="1" applyFont="1" applyFill="1" applyBorder="1" applyAlignment="1">
      <alignment horizontal="right" vertical="center" wrapText="1"/>
    </xf>
    <xf numFmtId="164" fontId="11" fillId="16" borderId="26" xfId="1" applyNumberFormat="1" applyFont="1" applyFill="1" applyBorder="1" applyAlignment="1">
      <alignment horizontal="right" vertical="center" wrapText="1"/>
    </xf>
    <xf numFmtId="0" fontId="11" fillId="16" borderId="5" xfId="0" applyFont="1" applyFill="1" applyBorder="1" applyAlignment="1">
      <alignment horizontal="right" vertical="center" wrapText="1"/>
    </xf>
    <xf numFmtId="164" fontId="11" fillId="16" borderId="10" xfId="1" applyNumberFormat="1" applyFont="1" applyFill="1" applyBorder="1" applyAlignment="1">
      <alignment horizontal="right" vertical="center" wrapText="1"/>
    </xf>
    <xf numFmtId="44" fontId="11" fillId="0" borderId="4" xfId="1" applyFont="1" applyFill="1" applyBorder="1" applyAlignment="1">
      <alignment vertical="top" wrapText="1"/>
    </xf>
    <xf numFmtId="44" fontId="11" fillId="0" borderId="6" xfId="1" applyFont="1" applyFill="1" applyBorder="1" applyAlignment="1">
      <alignment horizontal="right" vertical="top" wrapText="1"/>
    </xf>
    <xf numFmtId="164" fontId="11" fillId="0" borderId="26" xfId="1" applyNumberFormat="1" applyFont="1" applyFill="1" applyBorder="1" applyAlignment="1">
      <alignment horizontal="right" vertical="center" wrapText="1"/>
    </xf>
    <xf numFmtId="164" fontId="11" fillId="0" borderId="10" xfId="1" applyNumberFormat="1" applyFont="1" applyFill="1" applyBorder="1" applyAlignment="1">
      <alignment horizontal="right" vertical="center" wrapText="1"/>
    </xf>
    <xf numFmtId="8" fontId="24" fillId="0" borderId="4" xfId="0" applyNumberFormat="1" applyFont="1" applyBorder="1" applyAlignment="1">
      <alignment horizontal="right" vertical="center" wrapText="1"/>
    </xf>
    <xf numFmtId="0" fontId="52" fillId="6" borderId="4" xfId="0" applyFont="1" applyFill="1" applyBorder="1"/>
    <xf numFmtId="0" fontId="52" fillId="0" borderId="4" xfId="0" applyFont="1" applyBorder="1"/>
    <xf numFmtId="0" fontId="48" fillId="0" borderId="4" xfId="0" applyFont="1" applyBorder="1"/>
    <xf numFmtId="14" fontId="6" fillId="6" borderId="4" xfId="0" applyNumberFormat="1" applyFont="1" applyFill="1" applyBorder="1" applyAlignment="1">
      <alignment horizontal="right" vertical="center"/>
    </xf>
    <xf numFmtId="164" fontId="12" fillId="6" borderId="4" xfId="0" applyNumberFormat="1" applyFont="1" applyFill="1" applyBorder="1" applyAlignment="1">
      <alignment horizontal="right" vertical="center"/>
    </xf>
    <xf numFmtId="164" fontId="12" fillId="6" borderId="11" xfId="0" applyNumberFormat="1" applyFont="1" applyFill="1" applyBorder="1" applyAlignment="1">
      <alignment horizontal="right" vertical="center"/>
    </xf>
    <xf numFmtId="164" fontId="12" fillId="6" borderId="6" xfId="0" applyNumberFormat="1" applyFont="1" applyFill="1" applyBorder="1" applyAlignment="1">
      <alignment horizontal="right" vertical="center"/>
    </xf>
    <xf numFmtId="164" fontId="12" fillId="6" borderId="10" xfId="0" applyNumberFormat="1" applyFont="1" applyFill="1" applyBorder="1" applyAlignment="1">
      <alignment horizontal="right" vertical="center"/>
    </xf>
    <xf numFmtId="0" fontId="12" fillId="6" borderId="4" xfId="0" applyFont="1" applyFill="1" applyBorder="1" applyAlignment="1">
      <alignment horizontal="right"/>
    </xf>
    <xf numFmtId="0" fontId="12" fillId="5" borderId="4" xfId="0" applyFont="1" applyFill="1" applyBorder="1" applyAlignment="1">
      <alignment horizontal="right"/>
    </xf>
    <xf numFmtId="164" fontId="12" fillId="5" borderId="4" xfId="0" applyNumberFormat="1" applyFont="1" applyFill="1" applyBorder="1" applyAlignment="1">
      <alignment horizontal="right" vertical="center"/>
    </xf>
    <xf numFmtId="164" fontId="12" fillId="0" borderId="4" xfId="0" applyNumberFormat="1" applyFont="1" applyBorder="1" applyAlignment="1">
      <alignment horizontal="right" vertical="center"/>
    </xf>
    <xf numFmtId="0" fontId="12" fillId="8" borderId="4" xfId="0" applyFont="1" applyFill="1" applyBorder="1" applyAlignment="1">
      <alignment horizontal="right"/>
    </xf>
    <xf numFmtId="14" fontId="12" fillId="6" borderId="4" xfId="0" applyNumberFormat="1" applyFont="1" applyFill="1" applyBorder="1" applyAlignment="1">
      <alignment horizontal="right"/>
    </xf>
    <xf numFmtId="0" fontId="12" fillId="0" borderId="4" xfId="0" applyFont="1" applyBorder="1" applyAlignment="1">
      <alignment horizontal="right"/>
    </xf>
    <xf numFmtId="0" fontId="11" fillId="2" borderId="4" xfId="0" applyFont="1" applyFill="1" applyBorder="1" applyAlignment="1">
      <alignment horizontal="right"/>
    </xf>
    <xf numFmtId="8" fontId="13" fillId="16" borderId="4" xfId="1" applyNumberFormat="1" applyFont="1" applyFill="1" applyBorder="1" applyAlignment="1">
      <alignment horizontal="right" vertical="center" wrapText="1"/>
    </xf>
    <xf numFmtId="164" fontId="12" fillId="17" borderId="5" xfId="1" applyNumberFormat="1" applyFont="1" applyFill="1" applyBorder="1" applyAlignment="1">
      <alignment horizontal="right" vertical="center" wrapText="1"/>
    </xf>
    <xf numFmtId="0" fontId="12" fillId="6" borderId="4" xfId="0" applyFont="1" applyFill="1" applyBorder="1"/>
    <xf numFmtId="0" fontId="11" fillId="10" borderId="4" xfId="0" applyFont="1" applyFill="1" applyBorder="1"/>
    <xf numFmtId="0" fontId="12" fillId="0" borderId="4" xfId="0" applyFont="1" applyBorder="1"/>
    <xf numFmtId="0" fontId="0" fillId="17" borderId="0" xfId="0" applyFill="1"/>
    <xf numFmtId="0" fontId="53" fillId="11" borderId="11" xfId="0" applyFont="1" applyFill="1" applyBorder="1" applyAlignment="1">
      <alignment horizontal="center" vertical="center" wrapText="1"/>
    </xf>
    <xf numFmtId="0" fontId="22" fillId="11" borderId="6" xfId="1" applyNumberFormat="1" applyFont="1" applyFill="1" applyBorder="1" applyAlignment="1">
      <alignment horizontal="center" vertical="center" wrapText="1"/>
    </xf>
    <xf numFmtId="0" fontId="22" fillId="4" borderId="4" xfId="1" applyNumberFormat="1" applyFont="1" applyFill="1" applyBorder="1" applyAlignment="1">
      <alignment horizontal="center" vertical="center" wrapText="1"/>
    </xf>
    <xf numFmtId="8" fontId="19" fillId="13" borderId="4" xfId="1" applyNumberFormat="1" applyFont="1" applyFill="1" applyBorder="1" applyAlignment="1">
      <alignment horizontal="right" vertical="center" wrapText="1"/>
    </xf>
    <xf numFmtId="44" fontId="9" fillId="2" borderId="10" xfId="0" applyNumberFormat="1" applyFont="1" applyFill="1" applyBorder="1" applyAlignment="1">
      <alignment vertical="top" wrapText="1"/>
    </xf>
    <xf numFmtId="44" fontId="18" fillId="5" borderId="10" xfId="1" applyFont="1" applyFill="1" applyBorder="1" applyAlignment="1">
      <alignment vertical="center" wrapText="1"/>
    </xf>
    <xf numFmtId="44" fontId="18" fillId="0" borderId="10" xfId="1" applyFont="1" applyFill="1" applyBorder="1" applyAlignment="1">
      <alignment vertical="center" wrapText="1"/>
    </xf>
    <xf numFmtId="44" fontId="13" fillId="6" borderId="10" xfId="1" applyFont="1" applyFill="1" applyBorder="1" applyAlignment="1">
      <alignment vertical="center" wrapText="1"/>
    </xf>
    <xf numFmtId="44" fontId="15" fillId="2" borderId="10" xfId="1" applyFont="1" applyFill="1" applyBorder="1" applyAlignment="1">
      <alignment vertical="center" wrapText="1"/>
    </xf>
    <xf numFmtId="44" fontId="12" fillId="0" borderId="10" xfId="1" applyFont="1" applyFill="1" applyBorder="1" applyAlignment="1">
      <alignment vertical="center" wrapText="1"/>
    </xf>
    <xf numFmtId="44" fontId="11" fillId="5" borderId="10" xfId="0" applyNumberFormat="1" applyFont="1" applyFill="1" applyBorder="1" applyAlignment="1">
      <alignment vertical="top" wrapText="1"/>
    </xf>
    <xf numFmtId="0" fontId="44" fillId="14" borderId="3" xfId="0" applyFont="1" applyFill="1" applyBorder="1" applyAlignment="1">
      <alignment horizontal="center" vertical="center" wrapText="1"/>
    </xf>
    <xf numFmtId="0" fontId="34" fillId="14" borderId="11" xfId="0" applyFont="1" applyFill="1" applyBorder="1" applyAlignment="1">
      <alignment horizontal="right" vertical="top" wrapText="1"/>
    </xf>
    <xf numFmtId="0" fontId="0" fillId="16" borderId="11" xfId="0" applyFill="1" applyBorder="1" applyAlignment="1">
      <alignment horizontal="right" vertical="center"/>
    </xf>
    <xf numFmtId="14" fontId="12" fillId="6" borderId="11" xfId="1" applyNumberFormat="1" applyFont="1" applyFill="1" applyBorder="1" applyAlignment="1">
      <alignment horizontal="right" vertical="center" wrapText="1"/>
    </xf>
    <xf numFmtId="14" fontId="47" fillId="6" borderId="11" xfId="0" applyNumberFormat="1" applyFont="1" applyFill="1" applyBorder="1" applyAlignment="1">
      <alignment horizontal="right" vertical="center"/>
    </xf>
    <xf numFmtId="44" fontId="12" fillId="16" borderId="11" xfId="1" applyFont="1" applyFill="1" applyBorder="1" applyAlignment="1">
      <alignment horizontal="right" vertical="center" wrapText="1"/>
    </xf>
    <xf numFmtId="14" fontId="12" fillId="0" borderId="11" xfId="1" applyNumberFormat="1" applyFont="1" applyFill="1" applyBorder="1" applyAlignment="1">
      <alignment horizontal="right" vertical="center" wrapText="1"/>
    </xf>
    <xf numFmtId="0" fontId="49" fillId="14" borderId="11" xfId="0" applyFont="1" applyFill="1" applyBorder="1" applyAlignment="1">
      <alignment horizontal="right" vertical="center" wrapText="1"/>
    </xf>
    <xf numFmtId="44" fontId="12" fillId="0" borderId="11" xfId="1" applyFont="1" applyFill="1" applyBorder="1" applyAlignment="1">
      <alignment horizontal="right" vertical="center" wrapText="1"/>
    </xf>
    <xf numFmtId="0" fontId="44" fillId="14" borderId="4" xfId="0" applyFont="1" applyFill="1" applyBorder="1" applyAlignment="1">
      <alignment horizontal="center" vertical="center" wrapText="1"/>
    </xf>
    <xf numFmtId="14" fontId="12" fillId="16" borderId="11" xfId="1" applyNumberFormat="1" applyFont="1" applyFill="1" applyBorder="1" applyAlignment="1">
      <alignment horizontal="right" vertical="center" wrapText="1"/>
    </xf>
    <xf numFmtId="44" fontId="12" fillId="6" borderId="11" xfId="1" applyFont="1" applyFill="1" applyBorder="1" applyAlignment="1">
      <alignment horizontal="right" vertical="center" wrapText="1"/>
    </xf>
    <xf numFmtId="44" fontId="49" fillId="14" borderId="11" xfId="1" applyFont="1" applyFill="1" applyBorder="1" applyAlignment="1">
      <alignment horizontal="right" vertical="center" wrapText="1"/>
    </xf>
    <xf numFmtId="44" fontId="11" fillId="16" borderId="11" xfId="1" applyFont="1" applyFill="1" applyBorder="1" applyAlignment="1">
      <alignment horizontal="right" vertical="center" wrapText="1"/>
    </xf>
    <xf numFmtId="44" fontId="51" fillId="14" borderId="4" xfId="1" applyFont="1" applyFill="1" applyBorder="1" applyAlignment="1">
      <alignment horizontal="right" vertical="center" wrapText="1"/>
    </xf>
    <xf numFmtId="8" fontId="19" fillId="9" borderId="4" xfId="0" applyNumberFormat="1" applyFont="1" applyFill="1" applyBorder="1" applyAlignment="1">
      <alignment horizontal="right" vertical="center" wrapText="1"/>
    </xf>
    <xf numFmtId="164" fontId="11" fillId="0" borderId="11" xfId="0" applyNumberFormat="1" applyFont="1" applyBorder="1" applyAlignment="1">
      <alignment horizontal="right" vertical="center" wrapText="1"/>
    </xf>
    <xf numFmtId="8" fontId="15" fillId="0" borderId="10" xfId="0" applyNumberFormat="1" applyFont="1" applyBorder="1" applyAlignment="1">
      <alignment vertical="top" wrapText="1"/>
    </xf>
    <xf numFmtId="8" fontId="19" fillId="12" borderId="4" xfId="1" applyNumberFormat="1" applyFont="1" applyFill="1" applyBorder="1" applyAlignment="1">
      <alignment horizontal="right" vertical="center" wrapText="1"/>
    </xf>
    <xf numFmtId="14" fontId="12" fillId="0" borderId="11" xfId="1" applyNumberFormat="1" applyFont="1" applyFill="1" applyBorder="1" applyAlignment="1">
      <alignment horizontal="center" vertical="center" wrapText="1"/>
    </xf>
    <xf numFmtId="44" fontId="12" fillId="9" borderId="8" xfId="1" applyFont="1" applyFill="1" applyBorder="1" applyAlignment="1">
      <alignment horizontal="right" vertical="center" wrapText="1"/>
    </xf>
    <xf numFmtId="44" fontId="12" fillId="9" borderId="4" xfId="0" applyNumberFormat="1" applyFont="1" applyFill="1" applyBorder="1" applyAlignment="1">
      <alignment horizontal="right" vertical="center" wrapText="1"/>
    </xf>
    <xf numFmtId="8" fontId="12" fillId="0" borderId="4" xfId="0" applyNumberFormat="1" applyFont="1" applyBorder="1" applyAlignment="1">
      <alignment horizontal="right" vertical="center" wrapText="1"/>
    </xf>
    <xf numFmtId="0" fontId="48" fillId="0" borderId="4" xfId="0" applyFont="1" applyBorder="1" applyAlignment="1">
      <alignment wrapText="1"/>
    </xf>
    <xf numFmtId="0" fontId="40" fillId="16" borderId="4" xfId="0" applyFont="1" applyFill="1" applyBorder="1"/>
    <xf numFmtId="8" fontId="24" fillId="16" borderId="4" xfId="0" applyNumberFormat="1" applyFont="1" applyFill="1" applyBorder="1" applyAlignment="1">
      <alignment horizontal="right" vertical="center" wrapText="1"/>
    </xf>
    <xf numFmtId="8" fontId="24" fillId="16" borderId="4" xfId="1" applyNumberFormat="1" applyFont="1" applyFill="1" applyBorder="1" applyAlignment="1">
      <alignment horizontal="right" vertical="center" wrapText="1"/>
    </xf>
    <xf numFmtId="8" fontId="13" fillId="0" borderId="4" xfId="1" applyNumberFormat="1" applyFont="1" applyFill="1" applyBorder="1" applyAlignment="1">
      <alignment horizontal="center" vertical="center" wrapText="1"/>
    </xf>
    <xf numFmtId="8" fontId="18" fillId="0" borderId="6" xfId="0" applyNumberFormat="1" applyFont="1" applyBorder="1" applyAlignment="1">
      <alignment vertical="center"/>
    </xf>
    <xf numFmtId="8" fontId="41" fillId="0" borderId="4" xfId="1" applyNumberFormat="1" applyFont="1" applyFill="1" applyBorder="1" applyAlignment="1">
      <alignment horizontal="center" vertical="center" wrapText="1"/>
    </xf>
    <xf numFmtId="8" fontId="18" fillId="0" borderId="6" xfId="1" applyNumberFormat="1" applyFont="1" applyFill="1" applyBorder="1" applyAlignment="1">
      <alignment horizontal="right" vertical="center" wrapText="1"/>
    </xf>
    <xf numFmtId="8" fontId="19" fillId="0" borderId="4" xfId="1" applyNumberFormat="1" applyFont="1" applyFill="1" applyBorder="1" applyAlignment="1">
      <alignment horizontal="center" vertical="center" wrapText="1"/>
    </xf>
    <xf numFmtId="7" fontId="13" fillId="7" borderId="5" xfId="1" applyNumberFormat="1" applyFont="1" applyFill="1" applyBorder="1" applyAlignment="1">
      <alignment horizontal="right" vertical="center" wrapText="1"/>
    </xf>
    <xf numFmtId="0" fontId="18" fillId="0" borderId="11" xfId="0" applyFont="1" applyBorder="1" applyAlignment="1">
      <alignment horizontal="center" vertical="top" wrapText="1"/>
    </xf>
    <xf numFmtId="44" fontId="18" fillId="0" borderId="10" xfId="0" applyNumberFormat="1" applyFont="1" applyBorder="1" applyAlignment="1">
      <alignment vertical="center"/>
    </xf>
    <xf numFmtId="0" fontId="19" fillId="0" borderId="27" xfId="0" applyFont="1" applyBorder="1" applyAlignment="1">
      <alignment vertical="center" wrapText="1"/>
    </xf>
    <xf numFmtId="14" fontId="12" fillId="6" borderId="4" xfId="0" applyNumberFormat="1" applyFont="1" applyFill="1" applyBorder="1"/>
    <xf numFmtId="14" fontId="12" fillId="8" borderId="6" xfId="1" applyNumberFormat="1" applyFont="1" applyFill="1" applyBorder="1" applyAlignment="1">
      <alignment horizontal="right" vertical="top" wrapText="1"/>
    </xf>
    <xf numFmtId="14" fontId="12" fillId="0" borderId="4" xfId="0" applyNumberFormat="1" applyFont="1" applyBorder="1" applyAlignment="1">
      <alignment horizontal="right"/>
    </xf>
    <xf numFmtId="44" fontId="12" fillId="0" borderId="25" xfId="1" applyFont="1" applyFill="1" applyBorder="1" applyAlignment="1">
      <alignment horizontal="right" vertical="top" wrapText="1"/>
    </xf>
    <xf numFmtId="164" fontId="12" fillId="18" borderId="10" xfId="1" applyNumberFormat="1" applyFont="1" applyFill="1" applyBorder="1" applyAlignment="1">
      <alignment horizontal="right" vertical="center" wrapText="1"/>
    </xf>
    <xf numFmtId="0" fontId="13" fillId="12" borderId="4" xfId="0" applyFont="1" applyFill="1" applyBorder="1" applyAlignment="1">
      <alignment vertical="center" wrapText="1"/>
    </xf>
    <xf numFmtId="8" fontId="11" fillId="12" borderId="4" xfId="0" applyNumberFormat="1" applyFont="1" applyFill="1" applyBorder="1" applyAlignment="1">
      <alignment horizontal="right" vertical="center" wrapText="1"/>
    </xf>
    <xf numFmtId="44" fontId="12" fillId="12" borderId="4" xfId="1" applyFont="1" applyFill="1" applyBorder="1" applyAlignment="1">
      <alignment horizontal="right" vertical="center" wrapText="1"/>
    </xf>
    <xf numFmtId="44" fontId="11" fillId="12" borderId="4" xfId="1" applyFont="1" applyFill="1" applyBorder="1" applyAlignment="1">
      <alignment horizontal="right" vertical="center" wrapText="1"/>
    </xf>
    <xf numFmtId="8" fontId="11" fillId="12" borderId="6" xfId="1" applyNumberFormat="1" applyFont="1" applyFill="1" applyBorder="1" applyAlignment="1">
      <alignment horizontal="right" vertical="center" wrapText="1"/>
    </xf>
    <xf numFmtId="8" fontId="24" fillId="12" borderId="4" xfId="0" applyNumberFormat="1" applyFont="1" applyFill="1" applyBorder="1" applyAlignment="1">
      <alignment horizontal="right" vertical="center" wrapText="1"/>
    </xf>
    <xf numFmtId="44" fontId="19" fillId="12" borderId="4" xfId="1" applyFont="1" applyFill="1" applyBorder="1" applyAlignment="1">
      <alignment horizontal="right" vertical="center" wrapText="1"/>
    </xf>
    <xf numFmtId="164" fontId="12" fillId="0" borderId="4" xfId="0" applyNumberFormat="1" applyFont="1" applyBorder="1" applyAlignment="1">
      <alignment horizontal="right" vertical="center" wrapText="1"/>
    </xf>
    <xf numFmtId="164" fontId="12" fillId="0" borderId="6" xfId="0" applyNumberFormat="1" applyFont="1" applyBorder="1" applyAlignment="1">
      <alignment horizontal="right" vertical="center" wrapText="1"/>
    </xf>
    <xf numFmtId="164" fontId="12" fillId="0" borderId="17" xfId="1" applyNumberFormat="1" applyFont="1" applyFill="1" applyBorder="1" applyAlignment="1">
      <alignment horizontal="right" vertical="center" wrapText="1"/>
    </xf>
    <xf numFmtId="8" fontId="13" fillId="4" borderId="4" xfId="0" applyNumberFormat="1" applyFont="1" applyFill="1" applyBorder="1" applyAlignment="1">
      <alignment horizontal="right" vertical="center" wrapText="1"/>
    </xf>
    <xf numFmtId="164" fontId="6" fillId="0" borderId="4" xfId="0" applyNumberFormat="1" applyFont="1" applyBorder="1" applyAlignment="1">
      <alignment horizontal="right" vertical="center"/>
    </xf>
    <xf numFmtId="0" fontId="6" fillId="19" borderId="4" xfId="0" applyFont="1" applyFill="1" applyBorder="1" applyAlignment="1">
      <alignment horizontal="right" vertical="center"/>
    </xf>
    <xf numFmtId="0" fontId="6" fillId="8" borderId="4" xfId="0" applyFont="1" applyFill="1" applyBorder="1" applyAlignment="1">
      <alignment horizontal="right" vertical="center"/>
    </xf>
    <xf numFmtId="16" fontId="6" fillId="0" borderId="4" xfId="0" applyNumberFormat="1" applyFont="1" applyBorder="1" applyAlignment="1">
      <alignment horizontal="right" vertical="center"/>
    </xf>
    <xf numFmtId="13" fontId="12" fillId="6" borderId="6" xfId="1" applyNumberFormat="1" applyFont="1" applyFill="1" applyBorder="1" applyAlignment="1">
      <alignment horizontal="right" vertical="center" wrapText="1"/>
    </xf>
    <xf numFmtId="0" fontId="6" fillId="0" borderId="4" xfId="0" applyFont="1" applyBorder="1" applyAlignment="1">
      <alignment horizontal="right" vertical="center"/>
    </xf>
    <xf numFmtId="44" fontId="9" fillId="2" borderId="5" xfId="0" applyNumberFormat="1" applyFont="1" applyFill="1" applyBorder="1" applyAlignment="1">
      <alignment vertical="top" wrapText="1"/>
    </xf>
    <xf numFmtId="44" fontId="15" fillId="2" borderId="5" xfId="0" applyNumberFormat="1" applyFont="1" applyFill="1" applyBorder="1" applyAlignment="1">
      <alignment horizontal="right" vertical="center" wrapText="1"/>
    </xf>
    <xf numFmtId="14" fontId="12" fillId="0" borderId="10" xfId="1" applyNumberFormat="1" applyFont="1" applyFill="1" applyBorder="1" applyAlignment="1">
      <alignment vertical="top" wrapText="1"/>
    </xf>
    <xf numFmtId="0" fontId="7" fillId="10" borderId="13" xfId="0" applyFont="1" applyFill="1" applyBorder="1" applyAlignment="1">
      <alignment horizontal="center" vertical="center" wrapText="1"/>
    </xf>
    <xf numFmtId="0" fontId="9" fillId="10" borderId="13" xfId="0" applyFont="1" applyFill="1" applyBorder="1" applyAlignment="1">
      <alignment vertical="top" wrapText="1"/>
    </xf>
    <xf numFmtId="0" fontId="9" fillId="10" borderId="13" xfId="0" applyFont="1" applyFill="1" applyBorder="1" applyAlignment="1">
      <alignment vertical="center" wrapText="1"/>
    </xf>
    <xf numFmtId="0" fontId="13" fillId="0" borderId="13" xfId="0" applyFont="1" applyBorder="1" applyAlignment="1">
      <alignment vertical="center" wrapText="1"/>
    </xf>
    <xf numFmtId="0" fontId="15" fillId="10" borderId="13" xfId="0" applyFont="1" applyFill="1" applyBorder="1" applyAlignment="1">
      <alignment vertical="center" wrapText="1"/>
    </xf>
    <xf numFmtId="0" fontId="12" fillId="0" borderId="13" xfId="0" applyFont="1" applyBorder="1" applyAlignment="1">
      <alignment horizontal="right" vertical="center" wrapText="1"/>
    </xf>
    <xf numFmtId="0" fontId="19" fillId="0" borderId="13" xfId="0" applyFont="1" applyBorder="1" applyAlignment="1">
      <alignment vertical="center" wrapText="1"/>
    </xf>
    <xf numFmtId="0" fontId="57" fillId="0" borderId="0" xfId="0" applyFont="1"/>
    <xf numFmtId="8" fontId="13" fillId="7" borderId="5" xfId="0" applyNumberFormat="1" applyFont="1" applyFill="1" applyBorder="1" applyAlignment="1">
      <alignment horizontal="right" vertical="center"/>
    </xf>
    <xf numFmtId="0" fontId="53" fillId="10" borderId="6" xfId="0" applyFont="1" applyFill="1" applyBorder="1" applyAlignment="1">
      <alignment horizontal="center" vertical="center" wrapText="1"/>
    </xf>
    <xf numFmtId="0" fontId="53" fillId="10" borderId="8" xfId="0" applyFont="1" applyFill="1" applyBorder="1" applyAlignment="1">
      <alignment horizontal="center" vertical="center" wrapText="1"/>
    </xf>
    <xf numFmtId="0" fontId="53" fillId="10" borderId="5" xfId="0" applyFont="1" applyFill="1" applyBorder="1" applyAlignment="1">
      <alignment horizontal="center" vertical="center" wrapText="1"/>
    </xf>
    <xf numFmtId="0" fontId="53" fillId="10" borderId="9" xfId="0" applyFont="1" applyFill="1" applyBorder="1" applyAlignment="1">
      <alignment horizontal="center" vertical="center" wrapText="1"/>
    </xf>
    <xf numFmtId="0" fontId="53" fillId="10" borderId="4" xfId="0" applyFont="1" applyFill="1" applyBorder="1" applyAlignment="1">
      <alignment horizontal="center" vertical="center" wrapText="1"/>
    </xf>
    <xf numFmtId="0" fontId="53" fillId="10" borderId="2" xfId="0" applyFont="1" applyFill="1" applyBorder="1" applyAlignment="1">
      <alignment horizontal="center" vertical="center" wrapText="1"/>
    </xf>
    <xf numFmtId="0" fontId="53" fillId="10" borderId="10" xfId="0" applyFont="1" applyFill="1" applyBorder="1" applyAlignment="1">
      <alignment horizontal="center" vertical="center" wrapText="1"/>
    </xf>
    <xf numFmtId="0" fontId="53" fillId="10" borderId="7" xfId="0" applyFont="1" applyFill="1" applyBorder="1" applyAlignment="1">
      <alignment horizontal="center" vertical="center" wrapText="1"/>
    </xf>
    <xf numFmtId="40" fontId="53" fillId="10" borderId="10" xfId="0" applyNumberFormat="1" applyFont="1" applyFill="1" applyBorder="1" applyAlignment="1">
      <alignment horizontal="center" vertical="center" wrapText="1"/>
    </xf>
    <xf numFmtId="0" fontId="53" fillId="10" borderId="11" xfId="0" applyFont="1" applyFill="1" applyBorder="1" applyAlignment="1">
      <alignment horizontal="center" vertical="center" wrapText="1"/>
    </xf>
    <xf numFmtId="0" fontId="21" fillId="10" borderId="6" xfId="1" applyNumberFormat="1" applyFont="1" applyFill="1" applyBorder="1" applyAlignment="1">
      <alignment horizontal="center" vertical="center" wrapText="1"/>
    </xf>
    <xf numFmtId="0" fontId="21" fillId="10" borderId="5" xfId="1" applyNumberFormat="1" applyFont="1" applyFill="1" applyBorder="1" applyAlignment="1">
      <alignment horizontal="center" vertical="center" wrapText="1"/>
    </xf>
    <xf numFmtId="8" fontId="9" fillId="10" borderId="4" xfId="0" applyNumberFormat="1" applyFont="1" applyFill="1" applyBorder="1" applyAlignment="1">
      <alignment horizontal="right" vertical="center" wrapText="1"/>
    </xf>
    <xf numFmtId="8" fontId="10" fillId="3" borderId="11" xfId="0" applyNumberFormat="1" applyFont="1" applyFill="1" applyBorder="1" applyAlignment="1">
      <alignment horizontal="right" vertical="center" wrapText="1"/>
    </xf>
    <xf numFmtId="8" fontId="9" fillId="10" borderId="6" xfId="0" applyNumberFormat="1" applyFont="1" applyFill="1" applyBorder="1" applyAlignment="1">
      <alignment vertical="top" wrapText="1"/>
    </xf>
    <xf numFmtId="164" fontId="12" fillId="0" borderId="10" xfId="0" applyNumberFormat="1" applyFont="1" applyBorder="1" applyAlignment="1">
      <alignment horizontal="right" vertical="center"/>
    </xf>
    <xf numFmtId="8" fontId="58" fillId="0" borderId="10" xfId="1" applyNumberFormat="1" applyFont="1" applyFill="1" applyBorder="1" applyAlignment="1">
      <alignment vertical="top" wrapText="1"/>
    </xf>
    <xf numFmtId="164" fontId="12" fillId="19" borderId="11" xfId="1" applyNumberFormat="1" applyFont="1" applyFill="1" applyBorder="1" applyAlignment="1">
      <alignment horizontal="right" vertical="center" wrapText="1"/>
    </xf>
    <xf numFmtId="164" fontId="12" fillId="19" borderId="10" xfId="1" applyNumberFormat="1" applyFont="1" applyFill="1" applyBorder="1" applyAlignment="1">
      <alignment horizontal="right" vertical="center" wrapText="1"/>
    </xf>
    <xf numFmtId="164" fontId="6" fillId="19" borderId="10" xfId="0" applyNumberFormat="1" applyFont="1" applyFill="1" applyBorder="1" applyAlignment="1">
      <alignment horizontal="right" vertical="center"/>
    </xf>
    <xf numFmtId="44" fontId="13" fillId="16" borderId="6" xfId="1" applyFont="1" applyFill="1" applyBorder="1" applyAlignment="1">
      <alignment horizontal="right" wrapText="1"/>
    </xf>
    <xf numFmtId="8" fontId="24" fillId="16" borderId="6" xfId="1" applyNumberFormat="1" applyFont="1" applyFill="1" applyBorder="1" applyAlignment="1">
      <alignment horizontal="right" vertical="center" wrapText="1"/>
    </xf>
    <xf numFmtId="0" fontId="13" fillId="13" borderId="4" xfId="0" applyFont="1" applyFill="1" applyBorder="1" applyAlignment="1">
      <alignment vertical="center" wrapText="1"/>
    </xf>
    <xf numFmtId="8" fontId="11" fillId="13" borderId="4" xfId="0" applyNumberFormat="1" applyFont="1" applyFill="1" applyBorder="1" applyAlignment="1">
      <alignment horizontal="right" vertical="center" wrapText="1"/>
    </xf>
    <xf numFmtId="44" fontId="15" fillId="13" borderId="4" xfId="0" applyNumberFormat="1" applyFont="1" applyFill="1" applyBorder="1" applyAlignment="1">
      <alignment horizontal="right" vertical="center" wrapText="1"/>
    </xf>
    <xf numFmtId="44" fontId="11" fillId="13" borderId="4" xfId="1" applyFont="1" applyFill="1" applyBorder="1" applyAlignment="1">
      <alignment horizontal="right" vertical="center" wrapText="1"/>
    </xf>
    <xf numFmtId="44" fontId="13" fillId="13" borderId="5" xfId="1" applyFont="1" applyFill="1" applyBorder="1" applyAlignment="1">
      <alignment horizontal="right" vertical="center" wrapText="1"/>
    </xf>
    <xf numFmtId="8" fontId="24" fillId="13" borderId="6" xfId="0" applyNumberFormat="1" applyFont="1" applyFill="1" applyBorder="1" applyAlignment="1">
      <alignment horizontal="right" vertical="center" wrapText="1"/>
    </xf>
    <xf numFmtId="14" fontId="6" fillId="0" borderId="4" xfId="0" applyNumberFormat="1" applyFont="1" applyBorder="1"/>
    <xf numFmtId="14" fontId="6" fillId="0" borderId="4" xfId="0" applyNumberFormat="1" applyFont="1" applyBorder="1" applyAlignment="1">
      <alignment horizontal="right" vertical="center"/>
    </xf>
    <xf numFmtId="164" fontId="12" fillId="6" borderId="26" xfId="0" applyNumberFormat="1" applyFont="1" applyFill="1" applyBorder="1" applyAlignment="1">
      <alignment horizontal="right" vertical="center"/>
    </xf>
    <xf numFmtId="0" fontId="19" fillId="0" borderId="3" xfId="0" applyFont="1" applyBorder="1" applyAlignment="1">
      <alignment vertical="center" wrapText="1"/>
    </xf>
    <xf numFmtId="44" fontId="13" fillId="5" borderId="10" xfId="1" applyFont="1" applyFill="1" applyBorder="1" applyAlignment="1">
      <alignment vertical="center" wrapText="1"/>
    </xf>
    <xf numFmtId="0" fontId="19" fillId="0" borderId="13" xfId="0" applyFont="1" applyBorder="1" applyAlignment="1">
      <alignment horizontal="right" vertical="center" wrapText="1"/>
    </xf>
    <xf numFmtId="0" fontId="7" fillId="10" borderId="6" xfId="1" applyNumberFormat="1" applyFont="1" applyFill="1" applyBorder="1" applyAlignment="1">
      <alignment horizontal="center" vertical="center" wrapText="1"/>
    </xf>
    <xf numFmtId="0" fontId="7" fillId="10" borderId="11" xfId="0" applyFont="1" applyFill="1" applyBorder="1" applyAlignment="1">
      <alignment horizontal="center" vertical="center" wrapText="1"/>
    </xf>
    <xf numFmtId="0" fontId="13" fillId="20" borderId="13" xfId="0" applyFont="1" applyFill="1" applyBorder="1" applyAlignment="1">
      <alignment vertical="center" wrapText="1"/>
    </xf>
    <xf numFmtId="8" fontId="11" fillId="20" borderId="4" xfId="0" applyNumberFormat="1" applyFont="1" applyFill="1" applyBorder="1" applyAlignment="1">
      <alignment horizontal="right" vertical="center" wrapText="1"/>
    </xf>
    <xf numFmtId="44" fontId="12" fillId="20" borderId="4" xfId="1" applyFont="1" applyFill="1" applyBorder="1" applyAlignment="1">
      <alignment horizontal="right" vertical="center" wrapText="1"/>
    </xf>
    <xf numFmtId="164" fontId="12" fillId="0" borderId="33" xfId="1" applyNumberFormat="1" applyFont="1" applyFill="1" applyBorder="1" applyAlignment="1">
      <alignment horizontal="right" vertical="center" wrapText="1"/>
    </xf>
    <xf numFmtId="164" fontId="11" fillId="5" borderId="33" xfId="0" applyNumberFormat="1" applyFont="1" applyFill="1" applyBorder="1" applyAlignment="1">
      <alignment horizontal="right" vertical="center" wrapText="1"/>
    </xf>
    <xf numFmtId="44" fontId="12" fillId="6" borderId="13" xfId="1" applyFont="1" applyFill="1" applyBorder="1" applyAlignment="1">
      <alignment horizontal="right" vertical="top" wrapText="1"/>
    </xf>
    <xf numFmtId="0" fontId="11" fillId="5" borderId="13" xfId="0" applyFont="1" applyFill="1" applyBorder="1" applyAlignment="1">
      <alignment vertical="top" wrapText="1"/>
    </xf>
    <xf numFmtId="44" fontId="11" fillId="5" borderId="5" xfId="1" applyFont="1" applyFill="1" applyBorder="1" applyAlignment="1">
      <alignment horizontal="right" vertical="center" wrapText="1"/>
    </xf>
    <xf numFmtId="164" fontId="11" fillId="5" borderId="5" xfId="0" applyNumberFormat="1" applyFont="1" applyFill="1" applyBorder="1" applyAlignment="1">
      <alignment horizontal="right" vertical="center" wrapText="1"/>
    </xf>
    <xf numFmtId="8" fontId="0" fillId="17" borderId="0" xfId="0" applyNumberFormat="1" applyFill="1"/>
    <xf numFmtId="14" fontId="24" fillId="0" borderId="11" xfId="1" applyNumberFormat="1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44" fontId="15" fillId="10" borderId="4" xfId="0" applyNumberFormat="1" applyFont="1" applyFill="1" applyBorder="1" applyAlignment="1">
      <alignment horizontal="right" vertical="center" wrapText="1"/>
    </xf>
    <xf numFmtId="8" fontId="9" fillId="4" borderId="5" xfId="0" applyNumberFormat="1" applyFont="1" applyFill="1" applyBorder="1" applyAlignment="1">
      <alignment vertical="top" wrapText="1"/>
    </xf>
    <xf numFmtId="8" fontId="11" fillId="0" borderId="23" xfId="0" applyNumberFormat="1" applyFont="1" applyBorder="1" applyAlignment="1">
      <alignment horizontal="right" vertical="center" wrapText="1"/>
    </xf>
    <xf numFmtId="8" fontId="11" fillId="0" borderId="23" xfId="1" applyNumberFormat="1" applyFont="1" applyFill="1" applyBorder="1" applyAlignment="1">
      <alignment horizontal="right" vertical="center" wrapText="1"/>
    </xf>
    <xf numFmtId="8" fontId="13" fillId="0" borderId="15" xfId="1" applyNumberFormat="1" applyFont="1" applyFill="1" applyBorder="1" applyAlignment="1">
      <alignment horizontal="right" vertical="center" wrapText="1"/>
    </xf>
    <xf numFmtId="0" fontId="19" fillId="0" borderId="34" xfId="0" applyFont="1" applyBorder="1" applyAlignment="1">
      <alignment horizontal="right" vertical="center" wrapText="1"/>
    </xf>
    <xf numFmtId="0" fontId="0" fillId="0" borderId="5" xfId="0" applyBorder="1"/>
    <xf numFmtId="0" fontId="0" fillId="0" borderId="10" xfId="0" applyBorder="1"/>
    <xf numFmtId="8" fontId="12" fillId="0" borderId="17" xfId="1" applyNumberFormat="1" applyFont="1" applyFill="1" applyBorder="1" applyAlignment="1">
      <alignment vertical="top" wrapText="1"/>
    </xf>
    <xf numFmtId="14" fontId="12" fillId="0" borderId="17" xfId="1" applyNumberFormat="1" applyFont="1" applyFill="1" applyBorder="1" applyAlignment="1">
      <alignment vertical="top" wrapText="1"/>
    </xf>
    <xf numFmtId="0" fontId="0" fillId="0" borderId="18" xfId="0" applyBorder="1"/>
    <xf numFmtId="0" fontId="0" fillId="0" borderId="19" xfId="0" applyBorder="1"/>
    <xf numFmtId="0" fontId="0" fillId="0" borderId="21" xfId="0" applyBorder="1"/>
    <xf numFmtId="164" fontId="47" fillId="0" borderId="6" xfId="0" applyNumberFormat="1" applyFont="1" applyBorder="1"/>
    <xf numFmtId="164" fontId="47" fillId="0" borderId="4" xfId="0" applyNumberFormat="1" applyFont="1" applyBorder="1"/>
    <xf numFmtId="164" fontId="47" fillId="0" borderId="5" xfId="0" applyNumberFormat="1" applyFont="1" applyBorder="1"/>
    <xf numFmtId="164" fontId="47" fillId="0" borderId="10" xfId="0" applyNumberFormat="1" applyFont="1" applyBorder="1"/>
    <xf numFmtId="164" fontId="47" fillId="0" borderId="20" xfId="0" applyNumberFormat="1" applyFont="1" applyBorder="1"/>
    <xf numFmtId="164" fontId="47" fillId="0" borderId="18" xfId="0" applyNumberFormat="1" applyFont="1" applyBorder="1"/>
    <xf numFmtId="164" fontId="47" fillId="0" borderId="19" xfId="0" applyNumberFormat="1" applyFont="1" applyBorder="1"/>
    <xf numFmtId="164" fontId="47" fillId="0" borderId="21" xfId="0" applyNumberFormat="1" applyFont="1" applyBorder="1"/>
    <xf numFmtId="164" fontId="12" fillId="21" borderId="11" xfId="0" applyNumberFormat="1" applyFont="1" applyFill="1" applyBorder="1" applyAlignment="1">
      <alignment horizontal="right" vertical="center" wrapText="1"/>
    </xf>
    <xf numFmtId="0" fontId="12" fillId="21" borderId="4" xfId="0" applyFont="1" applyFill="1" applyBorder="1"/>
    <xf numFmtId="164" fontId="12" fillId="21" borderId="4" xfId="1" applyNumberFormat="1" applyFont="1" applyFill="1" applyBorder="1" applyAlignment="1">
      <alignment horizontal="right" vertical="center" wrapText="1"/>
    </xf>
    <xf numFmtId="164" fontId="12" fillId="21" borderId="6" xfId="1" applyNumberFormat="1" applyFont="1" applyFill="1" applyBorder="1" applyAlignment="1">
      <alignment horizontal="right" vertical="center" wrapText="1"/>
    </xf>
    <xf numFmtId="164" fontId="12" fillId="21" borderId="10" xfId="1" applyNumberFormat="1" applyFont="1" applyFill="1" applyBorder="1" applyAlignment="1">
      <alignment horizontal="right" vertical="center" wrapText="1"/>
    </xf>
    <xf numFmtId="44" fontId="12" fillId="21" borderId="6" xfId="1" applyFont="1" applyFill="1" applyBorder="1" applyAlignment="1">
      <alignment vertical="top" wrapText="1"/>
    </xf>
    <xf numFmtId="164" fontId="12" fillId="21" borderId="4" xfId="0" applyNumberFormat="1" applyFont="1" applyFill="1" applyBorder="1" applyAlignment="1">
      <alignment horizontal="right" vertical="center"/>
    </xf>
    <xf numFmtId="14" fontId="12" fillId="21" borderId="6" xfId="1" applyNumberFormat="1" applyFont="1" applyFill="1" applyBorder="1" applyAlignment="1">
      <alignment vertical="top" wrapText="1"/>
    </xf>
    <xf numFmtId="164" fontId="12" fillId="21" borderId="17" xfId="1" applyNumberFormat="1" applyFont="1" applyFill="1" applyBorder="1" applyAlignment="1">
      <alignment horizontal="right" vertical="center" wrapText="1"/>
    </xf>
    <xf numFmtId="164" fontId="47" fillId="0" borderId="6" xfId="0" applyNumberFormat="1" applyFont="1" applyBorder="1" applyAlignment="1">
      <alignment horizontal="right"/>
    </xf>
    <xf numFmtId="164" fontId="47" fillId="0" borderId="20" xfId="0" applyNumberFormat="1" applyFont="1" applyBorder="1" applyAlignment="1">
      <alignment horizontal="right"/>
    </xf>
    <xf numFmtId="164" fontId="12" fillId="21" borderId="13" xfId="1" applyNumberFormat="1" applyFont="1" applyFill="1" applyBorder="1" applyAlignment="1">
      <alignment horizontal="right" vertical="center" wrapText="1"/>
    </xf>
    <xf numFmtId="164" fontId="12" fillId="21" borderId="23" xfId="1" applyNumberFormat="1" applyFont="1" applyFill="1" applyBorder="1" applyAlignment="1">
      <alignment horizontal="right" vertical="center" wrapText="1"/>
    </xf>
    <xf numFmtId="164" fontId="12" fillId="21" borderId="15" xfId="1" applyNumberFormat="1" applyFont="1" applyFill="1" applyBorder="1" applyAlignment="1">
      <alignment horizontal="right" vertical="center" wrapText="1"/>
    </xf>
    <xf numFmtId="164" fontId="12" fillId="21" borderId="25" xfId="1" applyNumberFormat="1" applyFont="1" applyFill="1" applyBorder="1" applyAlignment="1">
      <alignment horizontal="right" vertical="center" wrapText="1"/>
    </xf>
    <xf numFmtId="164" fontId="12" fillId="21" borderId="15" xfId="0" applyNumberFormat="1" applyFont="1" applyFill="1" applyBorder="1" applyAlignment="1">
      <alignment horizontal="right" vertical="center" wrapText="1"/>
    </xf>
    <xf numFmtId="14" fontId="12" fillId="21" borderId="25" xfId="1" applyNumberFormat="1" applyFont="1" applyFill="1" applyBorder="1" applyAlignment="1">
      <alignment vertical="top" wrapText="1"/>
    </xf>
    <xf numFmtId="0" fontId="12" fillId="21" borderId="23" xfId="0" applyFont="1" applyFill="1" applyBorder="1"/>
    <xf numFmtId="164" fontId="12" fillId="21" borderId="5" xfId="1" applyNumberFormat="1" applyFont="1" applyFill="1" applyBorder="1" applyAlignment="1">
      <alignment horizontal="right" vertical="center" wrapText="1"/>
    </xf>
    <xf numFmtId="14" fontId="12" fillId="21" borderId="13" xfId="1" applyNumberFormat="1" applyFont="1" applyFill="1" applyBorder="1" applyAlignment="1">
      <alignment vertical="top" wrapText="1"/>
    </xf>
    <xf numFmtId="164" fontId="12" fillId="21" borderId="6" xfId="0" applyNumberFormat="1" applyFont="1" applyFill="1" applyBorder="1" applyAlignment="1">
      <alignment horizontal="right" vertical="center"/>
    </xf>
    <xf numFmtId="0" fontId="47" fillId="0" borderId="13" xfId="0" applyFont="1" applyBorder="1" applyAlignment="1">
      <alignment horizontal="right"/>
    </xf>
    <xf numFmtId="0" fontId="47" fillId="0" borderId="29" xfId="0" applyFont="1" applyBorder="1" applyAlignment="1">
      <alignment horizontal="right"/>
    </xf>
    <xf numFmtId="0" fontId="47" fillId="0" borderId="0" xfId="0" applyFont="1" applyAlignment="1">
      <alignment horizontal="right"/>
    </xf>
    <xf numFmtId="8" fontId="11" fillId="0" borderId="15" xfId="1" applyNumberFormat="1" applyFont="1" applyFill="1" applyBorder="1" applyAlignment="1">
      <alignment horizontal="right" vertical="center" wrapText="1"/>
    </xf>
    <xf numFmtId="8" fontId="12" fillId="0" borderId="6" xfId="0" applyNumberFormat="1" applyFont="1" applyBorder="1" applyAlignment="1">
      <alignment horizontal="right" vertical="center" wrapText="1"/>
    </xf>
    <xf numFmtId="8" fontId="59" fillId="0" borderId="0" xfId="0" applyNumberFormat="1" applyFont="1"/>
    <xf numFmtId="8" fontId="24" fillId="0" borderId="5" xfId="0" applyNumberFormat="1" applyFont="1" applyBorder="1" applyAlignment="1">
      <alignment horizontal="right" vertical="center" wrapText="1"/>
    </xf>
    <xf numFmtId="8" fontId="24" fillId="4" borderId="5" xfId="0" applyNumberFormat="1" applyFont="1" applyFill="1" applyBorder="1" applyAlignment="1">
      <alignment horizontal="right" vertical="center" wrapText="1"/>
    </xf>
    <xf numFmtId="8" fontId="24" fillId="4" borderId="5" xfId="1" applyNumberFormat="1" applyFont="1" applyFill="1" applyBorder="1" applyAlignment="1">
      <alignment horizontal="right" vertical="center" wrapText="1"/>
    </xf>
    <xf numFmtId="44" fontId="13" fillId="5" borderId="10" xfId="0" applyNumberFormat="1" applyFont="1" applyFill="1" applyBorder="1" applyAlignment="1">
      <alignment horizontal="right" vertical="center"/>
    </xf>
    <xf numFmtId="8" fontId="46" fillId="0" borderId="0" xfId="0" applyNumberFormat="1" applyFont="1"/>
    <xf numFmtId="44" fontId="46" fillId="0" borderId="0" xfId="0" applyNumberFormat="1" applyFont="1"/>
    <xf numFmtId="164" fontId="12" fillId="21" borderId="6" xfId="1" applyNumberFormat="1" applyFont="1" applyFill="1" applyBorder="1" applyAlignment="1">
      <alignment vertical="top" wrapText="1"/>
    </xf>
    <xf numFmtId="164" fontId="12" fillId="21" borderId="5" xfId="0" applyNumberFormat="1" applyFont="1" applyFill="1" applyBorder="1"/>
    <xf numFmtId="164" fontId="47" fillId="21" borderId="6" xfId="0" applyNumberFormat="1" applyFont="1" applyFill="1" applyBorder="1"/>
    <xf numFmtId="164" fontId="47" fillId="21" borderId="5" xfId="0" applyNumberFormat="1" applyFont="1" applyFill="1" applyBorder="1"/>
    <xf numFmtId="164" fontId="47" fillId="21" borderId="20" xfId="0" applyNumberFormat="1" applyFont="1" applyFill="1" applyBorder="1"/>
    <xf numFmtId="164" fontId="47" fillId="21" borderId="19" xfId="0" applyNumberFormat="1" applyFont="1" applyFill="1" applyBorder="1"/>
    <xf numFmtId="44" fontId="39" fillId="0" borderId="11" xfId="1" applyFont="1" applyFill="1" applyBorder="1" applyAlignment="1">
      <alignment vertical="top" wrapText="1"/>
    </xf>
    <xf numFmtId="14" fontId="39" fillId="0" borderId="11" xfId="1" applyNumberFormat="1" applyFont="1" applyFill="1" applyBorder="1" applyAlignment="1">
      <alignment vertical="top" wrapText="1"/>
    </xf>
    <xf numFmtId="164" fontId="12" fillId="0" borderId="5" xfId="0" applyNumberFormat="1" applyFont="1" applyBorder="1"/>
    <xf numFmtId="164" fontId="12" fillId="0" borderId="19" xfId="0" applyNumberFormat="1" applyFont="1" applyBorder="1"/>
    <xf numFmtId="8" fontId="47" fillId="0" borderId="6" xfId="0" applyNumberFormat="1" applyFont="1" applyBorder="1"/>
    <xf numFmtId="0" fontId="47" fillId="0" borderId="20" xfId="0" applyFont="1" applyBorder="1"/>
    <xf numFmtId="14" fontId="12" fillId="0" borderId="4" xfId="0" applyNumberFormat="1" applyFont="1" applyBorder="1"/>
    <xf numFmtId="0" fontId="11" fillId="5" borderId="6" xfId="0" applyFont="1" applyFill="1" applyBorder="1" applyAlignment="1">
      <alignment vertical="top" wrapText="1"/>
    </xf>
    <xf numFmtId="0" fontId="11" fillId="5" borderId="4" xfId="0" applyFont="1" applyFill="1" applyBorder="1" applyAlignment="1">
      <alignment vertical="top" wrapText="1"/>
    </xf>
    <xf numFmtId="0" fontId="11" fillId="5" borderId="13" xfId="0" applyFont="1" applyFill="1" applyBorder="1" applyAlignment="1">
      <alignment horizontal="justify" vertical="top" wrapText="1"/>
    </xf>
    <xf numFmtId="0" fontId="12" fillId="5" borderId="26" xfId="0" applyFont="1" applyFill="1" applyBorder="1" applyAlignment="1">
      <alignment horizontal="justify" vertical="top" wrapText="1"/>
    </xf>
    <xf numFmtId="0" fontId="11" fillId="5" borderId="10" xfId="0" applyFont="1" applyFill="1" applyBorder="1" applyAlignment="1">
      <alignment horizontal="justify" vertical="top" wrapText="1"/>
    </xf>
    <xf numFmtId="8" fontId="9" fillId="5" borderId="10" xfId="0" applyNumberFormat="1" applyFont="1" applyFill="1" applyBorder="1" applyAlignment="1">
      <alignment vertical="top" wrapText="1"/>
    </xf>
    <xf numFmtId="0" fontId="9" fillId="5" borderId="11" xfId="0" applyFont="1" applyFill="1" applyBorder="1" applyAlignment="1">
      <alignment vertical="top" wrapText="1"/>
    </xf>
    <xf numFmtId="164" fontId="11" fillId="5" borderId="10" xfId="0" applyNumberFormat="1" applyFont="1" applyFill="1" applyBorder="1" applyAlignment="1">
      <alignment horizontal="right" vertical="center" wrapText="1"/>
    </xf>
    <xf numFmtId="0" fontId="17" fillId="5" borderId="4" xfId="0" applyFont="1" applyFill="1" applyBorder="1"/>
    <xf numFmtId="8" fontId="15" fillId="5" borderId="10" xfId="0" applyNumberFormat="1" applyFont="1" applyFill="1" applyBorder="1" applyAlignment="1">
      <alignment vertical="top" wrapText="1"/>
    </xf>
    <xf numFmtId="164" fontId="11" fillId="5" borderId="6" xfId="1" applyNumberFormat="1" applyFont="1" applyFill="1" applyBorder="1" applyAlignment="1">
      <alignment horizontal="right" vertical="center" wrapText="1"/>
    </xf>
    <xf numFmtId="164" fontId="11" fillId="5" borderId="4" xfId="1" applyNumberFormat="1" applyFont="1" applyFill="1" applyBorder="1" applyAlignment="1">
      <alignment horizontal="right" vertical="center" wrapText="1"/>
    </xf>
    <xf numFmtId="164" fontId="11" fillId="5" borderId="5" xfId="1" applyNumberFormat="1" applyFont="1" applyFill="1" applyBorder="1" applyAlignment="1">
      <alignment horizontal="right" vertical="center" wrapText="1"/>
    </xf>
    <xf numFmtId="164" fontId="11" fillId="5" borderId="10" xfId="1" applyNumberFormat="1" applyFont="1" applyFill="1" applyBorder="1" applyAlignment="1">
      <alignment horizontal="right" vertical="center" wrapText="1"/>
    </xf>
    <xf numFmtId="44" fontId="11" fillId="5" borderId="6" xfId="1" applyFont="1" applyFill="1" applyBorder="1" applyAlignment="1">
      <alignment vertical="top" wrapText="1"/>
    </xf>
    <xf numFmtId="0" fontId="11" fillId="5" borderId="4" xfId="0" applyFont="1" applyFill="1" applyBorder="1"/>
    <xf numFmtId="8" fontId="15" fillId="5" borderId="10" xfId="1" applyNumberFormat="1" applyFont="1" applyFill="1" applyBorder="1" applyAlignment="1">
      <alignment vertical="top" wrapText="1"/>
    </xf>
    <xf numFmtId="44" fontId="15" fillId="5" borderId="11" xfId="1" applyFont="1" applyFill="1" applyBorder="1" applyAlignment="1">
      <alignment vertical="top" wrapText="1"/>
    </xf>
    <xf numFmtId="44" fontId="9" fillId="10" borderId="11" xfId="0" applyNumberFormat="1" applyFont="1" applyFill="1" applyBorder="1" applyAlignment="1">
      <alignment horizontal="right" vertical="center" wrapText="1"/>
    </xf>
    <xf numFmtId="7" fontId="11" fillId="20" borderId="4" xfId="0" applyNumberFormat="1" applyFont="1" applyFill="1" applyBorder="1" applyAlignment="1">
      <alignment horizontal="right" vertical="center" wrapText="1"/>
    </xf>
    <xf numFmtId="7" fontId="12" fillId="20" borderId="4" xfId="1" applyNumberFormat="1" applyFont="1" applyFill="1" applyBorder="1" applyAlignment="1">
      <alignment horizontal="right" vertical="center" wrapText="1"/>
    </xf>
    <xf numFmtId="7" fontId="11" fillId="20" borderId="4" xfId="1" applyNumberFormat="1" applyFont="1" applyFill="1" applyBorder="1" applyAlignment="1">
      <alignment horizontal="right" vertical="center" wrapText="1"/>
    </xf>
    <xf numFmtId="7" fontId="19" fillId="0" borderId="4" xfId="0" applyNumberFormat="1" applyFont="1" applyBorder="1" applyAlignment="1">
      <alignment horizontal="right" vertical="center" wrapText="1"/>
    </xf>
    <xf numFmtId="7" fontId="19" fillId="0" borderId="4" xfId="1" applyNumberFormat="1" applyFont="1" applyFill="1" applyBorder="1" applyAlignment="1">
      <alignment horizontal="right" vertical="center" wrapText="1"/>
    </xf>
    <xf numFmtId="7" fontId="19" fillId="0" borderId="5" xfId="1" applyNumberFormat="1" applyFont="1" applyFill="1" applyBorder="1" applyAlignment="1">
      <alignment horizontal="right" vertical="center" wrapText="1"/>
    </xf>
    <xf numFmtId="7" fontId="12" fillId="0" borderId="4" xfId="0" applyNumberFormat="1" applyFont="1" applyBorder="1" applyAlignment="1">
      <alignment vertical="center" wrapText="1"/>
    </xf>
    <xf numFmtId="7" fontId="12" fillId="0" borderId="4" xfId="1" applyNumberFormat="1" applyFont="1" applyFill="1" applyBorder="1" applyAlignment="1">
      <alignment horizontal="right" vertical="center" wrapText="1"/>
    </xf>
    <xf numFmtId="7" fontId="11" fillId="0" borderId="4" xfId="1" applyNumberFormat="1" applyFont="1" applyFill="1" applyBorder="1" applyAlignment="1">
      <alignment horizontal="right" vertical="center" wrapText="1"/>
    </xf>
    <xf numFmtId="7" fontId="13" fillId="0" borderId="5" xfId="1" applyNumberFormat="1" applyFont="1" applyFill="1" applyBorder="1" applyAlignment="1">
      <alignment horizontal="right" vertical="center" wrapText="1"/>
    </xf>
    <xf numFmtId="7" fontId="11" fillId="0" borderId="4" xfId="0" applyNumberFormat="1" applyFont="1" applyBorder="1" applyAlignment="1">
      <alignment horizontal="right" vertical="center" wrapText="1"/>
    </xf>
    <xf numFmtId="7" fontId="12" fillId="0" borderId="23" xfId="1" applyNumberFormat="1" applyFont="1" applyFill="1" applyBorder="1" applyAlignment="1">
      <alignment horizontal="right" vertical="center" wrapText="1"/>
    </xf>
    <xf numFmtId="7" fontId="47" fillId="0" borderId="4" xfId="0" applyNumberFormat="1" applyFont="1" applyBorder="1"/>
    <xf numFmtId="7" fontId="47" fillId="0" borderId="18" xfId="0" applyNumberFormat="1" applyFont="1" applyBorder="1"/>
    <xf numFmtId="44" fontId="12" fillId="17" borderId="6" xfId="1" applyFont="1" applyFill="1" applyBorder="1" applyAlignment="1">
      <alignment horizontal="right" vertical="center" wrapText="1"/>
    </xf>
    <xf numFmtId="0" fontId="0" fillId="0" borderId="26" xfId="0" applyBorder="1"/>
    <xf numFmtId="14" fontId="47" fillId="0" borderId="4" xfId="0" applyNumberFormat="1" applyFont="1" applyBorder="1"/>
    <xf numFmtId="0" fontId="0" fillId="0" borderId="12" xfId="0" applyBorder="1"/>
    <xf numFmtId="0" fontId="0" fillId="0" borderId="6" xfId="0" applyBorder="1"/>
    <xf numFmtId="0" fontId="6" fillId="7" borderId="5" xfId="0" applyFont="1" applyFill="1" applyBorder="1"/>
    <xf numFmtId="14" fontId="47" fillId="0" borderId="6" xfId="0" applyNumberFormat="1" applyFont="1" applyBorder="1"/>
    <xf numFmtId="7" fontId="15" fillId="10" borderId="4" xfId="0" applyNumberFormat="1" applyFont="1" applyFill="1" applyBorder="1" applyAlignment="1">
      <alignment horizontal="right" vertical="center" wrapText="1"/>
    </xf>
    <xf numFmtId="0" fontId="12" fillId="0" borderId="29" xfId="0" applyFont="1" applyBorder="1" applyAlignment="1">
      <alignment horizontal="right" vertical="center" wrapText="1"/>
    </xf>
    <xf numFmtId="44" fontId="12" fillId="0" borderId="18" xfId="1" applyFont="1" applyFill="1" applyBorder="1" applyAlignment="1">
      <alignment horizontal="right" vertical="center" wrapText="1"/>
    </xf>
    <xf numFmtId="14" fontId="47" fillId="0" borderId="18" xfId="0" applyNumberFormat="1" applyFont="1" applyBorder="1"/>
    <xf numFmtId="0" fontId="0" fillId="0" borderId="20" xfId="0" applyBorder="1"/>
    <xf numFmtId="0" fontId="6" fillId="7" borderId="19" xfId="0" applyFont="1" applyFill="1" applyBorder="1"/>
    <xf numFmtId="14" fontId="47" fillId="0" borderId="20" xfId="0" applyNumberFormat="1" applyFont="1" applyBorder="1"/>
    <xf numFmtId="0" fontId="0" fillId="0" borderId="11" xfId="0" applyBorder="1"/>
    <xf numFmtId="0" fontId="0" fillId="0" borderId="22" xfId="0" applyBorder="1"/>
    <xf numFmtId="8" fontId="12" fillId="6" borderId="11" xfId="1" applyNumberFormat="1" applyFont="1" applyFill="1" applyBorder="1" applyAlignment="1">
      <alignment vertical="top" wrapText="1"/>
    </xf>
    <xf numFmtId="0" fontId="12" fillId="6" borderId="5" xfId="0" applyFont="1" applyFill="1" applyBorder="1"/>
    <xf numFmtId="44" fontId="0" fillId="17" borderId="0" xfId="0" applyNumberFormat="1" applyFill="1"/>
    <xf numFmtId="44" fontId="12" fillId="17" borderId="4" xfId="1" applyFont="1" applyFill="1" applyBorder="1" applyAlignment="1">
      <alignment horizontal="right" vertical="center" wrapText="1"/>
    </xf>
    <xf numFmtId="7" fontId="11" fillId="6" borderId="4" xfId="0" applyNumberFormat="1" applyFont="1" applyFill="1" applyBorder="1" applyAlignment="1">
      <alignment horizontal="right" vertical="center" wrapText="1"/>
    </xf>
    <xf numFmtId="7" fontId="12" fillId="6" borderId="4" xfId="1" applyNumberFormat="1" applyFont="1" applyFill="1" applyBorder="1" applyAlignment="1">
      <alignment horizontal="right" vertical="center" wrapText="1"/>
    </xf>
    <xf numFmtId="7" fontId="11" fillId="6" borderId="4" xfId="1" applyNumberFormat="1" applyFont="1" applyFill="1" applyBorder="1" applyAlignment="1">
      <alignment horizontal="right" vertical="center" wrapText="1"/>
    </xf>
    <xf numFmtId="7" fontId="13" fillId="6" borderId="5" xfId="1" applyNumberFormat="1" applyFont="1" applyFill="1" applyBorder="1" applyAlignment="1">
      <alignment horizontal="right" vertical="center" wrapText="1"/>
    </xf>
    <xf numFmtId="44" fontId="12" fillId="17" borderId="20" xfId="1" applyFont="1" applyFill="1" applyBorder="1" applyAlignment="1">
      <alignment horizontal="right" vertical="center" wrapText="1"/>
    </xf>
    <xf numFmtId="7" fontId="11" fillId="4" borderId="5" xfId="1" applyNumberFormat="1" applyFont="1" applyFill="1" applyBorder="1" applyAlignment="1">
      <alignment horizontal="right" vertical="center" wrapText="1"/>
    </xf>
    <xf numFmtId="8" fontId="24" fillId="6" borderId="10" xfId="1" applyNumberFormat="1" applyFont="1" applyFill="1" applyBorder="1" applyAlignment="1">
      <alignment vertical="top" wrapText="1"/>
    </xf>
    <xf numFmtId="8" fontId="60" fillId="10" borderId="10" xfId="1" applyNumberFormat="1" applyFont="1" applyFill="1" applyBorder="1" applyAlignment="1">
      <alignment vertical="top" wrapText="1"/>
    </xf>
    <xf numFmtId="8" fontId="24" fillId="0" borderId="10" xfId="1" applyNumberFormat="1" applyFont="1" applyFill="1" applyBorder="1" applyAlignment="1">
      <alignment vertical="top" wrapText="1"/>
    </xf>
    <xf numFmtId="0" fontId="6" fillId="0" borderId="11" xfId="0" applyFont="1" applyBorder="1" applyAlignment="1">
      <alignment horizontal="center" vertical="center"/>
    </xf>
    <xf numFmtId="44" fontId="19" fillId="0" borderId="10" xfId="0" applyNumberFormat="1" applyFont="1" applyBorder="1"/>
    <xf numFmtId="8" fontId="19" fillId="0" borderId="10" xfId="1" applyNumberFormat="1" applyFont="1" applyFill="1" applyBorder="1" applyAlignment="1">
      <alignment vertical="top" wrapText="1"/>
    </xf>
    <xf numFmtId="14" fontId="12" fillId="0" borderId="11" xfId="1" applyNumberFormat="1" applyFont="1" applyFill="1" applyBorder="1" applyAlignment="1">
      <alignment horizontal="center" vertical="top" wrapText="1"/>
    </xf>
    <xf numFmtId="44" fontId="0" fillId="0" borderId="0" xfId="0" applyNumberFormat="1"/>
    <xf numFmtId="7" fontId="9" fillId="10" borderId="6" xfId="0" applyNumberFormat="1" applyFont="1" applyFill="1" applyBorder="1" applyAlignment="1">
      <alignment horizontal="right" vertical="center" wrapText="1"/>
    </xf>
    <xf numFmtId="44" fontId="11" fillId="0" borderId="11" xfId="1" applyFont="1" applyFill="1" applyBorder="1" applyAlignment="1">
      <alignment horizontal="center" vertical="center" wrapText="1"/>
    </xf>
    <xf numFmtId="14" fontId="11" fillId="0" borderId="11" xfId="1" applyNumberFormat="1" applyFont="1" applyFill="1" applyBorder="1" applyAlignment="1">
      <alignment horizontal="center" vertical="center" wrapText="1"/>
    </xf>
    <xf numFmtId="14" fontId="11" fillId="0" borderId="11" xfId="1" applyNumberFormat="1" applyFont="1" applyFill="1" applyBorder="1" applyAlignment="1">
      <alignment horizontal="center" vertical="top" wrapText="1"/>
    </xf>
    <xf numFmtId="0" fontId="13" fillId="22" borderId="13" xfId="0" applyFont="1" applyFill="1" applyBorder="1" applyAlignment="1">
      <alignment vertical="center" wrapText="1"/>
    </xf>
    <xf numFmtId="44" fontId="61" fillId="0" borderId="10" xfId="0" applyNumberFormat="1" applyFont="1" applyBorder="1"/>
    <xf numFmtId="8" fontId="19" fillId="6" borderId="10" xfId="1" applyNumberFormat="1" applyFont="1" applyFill="1" applyBorder="1" applyAlignment="1">
      <alignment vertical="top" wrapText="1"/>
    </xf>
    <xf numFmtId="0" fontId="0" fillId="21" borderId="0" xfId="0" applyFill="1"/>
    <xf numFmtId="8" fontId="11" fillId="20" borderId="6" xfId="1" applyNumberFormat="1" applyFont="1" applyFill="1" applyBorder="1" applyAlignment="1">
      <alignment horizontal="right" vertical="center" wrapText="1"/>
    </xf>
    <xf numFmtId="44" fontId="11" fillId="20" borderId="6" xfId="1" applyFont="1" applyFill="1" applyBorder="1" applyAlignment="1">
      <alignment horizontal="right" vertical="center" wrapText="1"/>
    </xf>
    <xf numFmtId="164" fontId="12" fillId="0" borderId="15" xfId="1" applyNumberFormat="1" applyFont="1" applyFill="1" applyBorder="1" applyAlignment="1">
      <alignment horizontal="right" vertical="center" wrapText="1"/>
    </xf>
    <xf numFmtId="0" fontId="12" fillId="21" borderId="5" xfId="0" applyFont="1" applyFill="1" applyBorder="1"/>
    <xf numFmtId="14" fontId="0" fillId="0" borderId="6" xfId="0" applyNumberFormat="1" applyBorder="1"/>
    <xf numFmtId="164" fontId="12" fillId="0" borderId="24" xfId="1" applyNumberFormat="1" applyFont="1" applyFill="1" applyBorder="1" applyAlignment="1">
      <alignment horizontal="right" vertical="center" wrapText="1"/>
    </xf>
    <xf numFmtId="44" fontId="47" fillId="17" borderId="6" xfId="0" applyNumberFormat="1" applyFont="1" applyFill="1" applyBorder="1"/>
    <xf numFmtId="14" fontId="47" fillId="17" borderId="5" xfId="0" applyNumberFormat="1" applyFont="1" applyFill="1" applyBorder="1"/>
    <xf numFmtId="14" fontId="47" fillId="17" borderId="19" xfId="0" applyNumberFormat="1" applyFont="1" applyFill="1" applyBorder="1"/>
    <xf numFmtId="14" fontId="0" fillId="0" borderId="22" xfId="0" applyNumberFormat="1" applyBorder="1"/>
    <xf numFmtId="164" fontId="12" fillId="23" borderId="5" xfId="1" applyNumberFormat="1" applyFont="1" applyFill="1" applyBorder="1" applyAlignment="1">
      <alignment horizontal="right" vertical="center" wrapText="1"/>
    </xf>
    <xf numFmtId="44" fontId="9" fillId="10" borderId="6" xfId="0" applyNumberFormat="1" applyFont="1" applyFill="1" applyBorder="1" applyAlignment="1">
      <alignment vertical="top" wrapText="1"/>
    </xf>
    <xf numFmtId="44" fontId="12" fillId="23" borderId="6" xfId="1" applyFont="1" applyFill="1" applyBorder="1" applyAlignment="1">
      <alignment horizontal="right" vertical="center" wrapText="1"/>
    </xf>
    <xf numFmtId="164" fontId="12" fillId="24" borderId="4" xfId="1" applyNumberFormat="1" applyFont="1" applyFill="1" applyBorder="1" applyAlignment="1">
      <alignment horizontal="right" vertical="center" wrapText="1"/>
    </xf>
    <xf numFmtId="164" fontId="12" fillId="24" borderId="6" xfId="1" applyNumberFormat="1" applyFont="1" applyFill="1" applyBorder="1" applyAlignment="1">
      <alignment horizontal="right" vertical="center" wrapText="1"/>
    </xf>
    <xf numFmtId="164" fontId="12" fillId="24" borderId="10" xfId="1" applyNumberFormat="1" applyFont="1" applyFill="1" applyBorder="1" applyAlignment="1">
      <alignment horizontal="right" vertical="center" wrapText="1"/>
    </xf>
    <xf numFmtId="0" fontId="11" fillId="10" borderId="6" xfId="0" applyFont="1" applyFill="1" applyBorder="1" applyAlignment="1">
      <alignment horizontal="justify" vertical="top" wrapText="1"/>
    </xf>
    <xf numFmtId="0" fontId="12" fillId="0" borderId="5" xfId="0" applyFont="1" applyBorder="1"/>
    <xf numFmtId="0" fontId="47" fillId="0" borderId="6" xfId="0" applyFont="1" applyBorder="1"/>
    <xf numFmtId="0" fontId="47" fillId="0" borderId="4" xfId="0" applyFont="1" applyBorder="1"/>
    <xf numFmtId="0" fontId="47" fillId="0" borderId="5" xfId="0" applyFont="1" applyBorder="1"/>
    <xf numFmtId="0" fontId="47" fillId="0" borderId="10" xfId="0" applyFont="1" applyBorder="1"/>
    <xf numFmtId="44" fontId="9" fillId="10" borderId="4" xfId="0" applyNumberFormat="1" applyFont="1" applyFill="1" applyBorder="1" applyAlignment="1">
      <alignment horizontal="left" vertical="center" wrapText="1"/>
    </xf>
    <xf numFmtId="0" fontId="24" fillId="22" borderId="13" xfId="0" applyFont="1" applyFill="1" applyBorder="1" applyAlignment="1">
      <alignment horizontal="right" vertical="center" wrapText="1"/>
    </xf>
    <xf numFmtId="8" fontId="11" fillId="22" borderId="4" xfId="0" applyNumberFormat="1" applyFont="1" applyFill="1" applyBorder="1" applyAlignment="1">
      <alignment horizontal="right" vertical="center" wrapText="1"/>
    </xf>
    <xf numFmtId="44" fontId="11" fillId="22" borderId="4" xfId="1" applyFont="1" applyFill="1" applyBorder="1" applyAlignment="1">
      <alignment horizontal="right" vertical="center" wrapText="1"/>
    </xf>
    <xf numFmtId="8" fontId="12" fillId="22" borderId="6" xfId="1" applyNumberFormat="1" applyFont="1" applyFill="1" applyBorder="1" applyAlignment="1">
      <alignment horizontal="right" vertical="center" wrapText="1"/>
    </xf>
    <xf numFmtId="8" fontId="12" fillId="0" borderId="23" xfId="0" applyNumberFormat="1" applyFont="1" applyBorder="1" applyAlignment="1">
      <alignment horizontal="right" vertical="center" wrapText="1"/>
    </xf>
    <xf numFmtId="8" fontId="9" fillId="10" borderId="5" xfId="0" applyNumberFormat="1" applyFont="1" applyFill="1" applyBorder="1" applyAlignment="1">
      <alignment horizontal="right" vertical="center" wrapText="1"/>
    </xf>
    <xf numFmtId="0" fontId="48" fillId="0" borderId="4" xfId="0" applyFont="1" applyBorder="1" applyAlignment="1">
      <alignment horizontal="right"/>
    </xf>
    <xf numFmtId="0" fontId="47" fillId="0" borderId="4" xfId="0" applyFont="1" applyBorder="1" applyAlignment="1">
      <alignment horizontal="right" vertical="center"/>
    </xf>
    <xf numFmtId="44" fontId="0" fillId="0" borderId="4" xfId="0" applyNumberFormat="1" applyBorder="1"/>
    <xf numFmtId="0" fontId="64" fillId="0" borderId="4" xfId="0" applyFont="1" applyBorder="1" applyAlignment="1">
      <alignment horizontal="right"/>
    </xf>
    <xf numFmtId="164" fontId="12" fillId="0" borderId="23" xfId="1" applyNumberFormat="1" applyFont="1" applyFill="1" applyBorder="1" applyAlignment="1">
      <alignment horizontal="right" vertical="center" wrapText="1"/>
    </xf>
    <xf numFmtId="164" fontId="12" fillId="0" borderId="25" xfId="1" applyNumberFormat="1" applyFont="1" applyFill="1" applyBorder="1" applyAlignment="1">
      <alignment horizontal="right" vertical="center" wrapText="1"/>
    </xf>
    <xf numFmtId="164" fontId="12" fillId="0" borderId="15" xfId="0" applyNumberFormat="1" applyFont="1" applyBorder="1" applyAlignment="1">
      <alignment horizontal="right" vertical="center" wrapText="1"/>
    </xf>
    <xf numFmtId="164" fontId="12" fillId="0" borderId="6" xfId="0" applyNumberFormat="1" applyFont="1" applyBorder="1" applyAlignment="1">
      <alignment horizontal="right" vertical="center"/>
    </xf>
    <xf numFmtId="7" fontId="12" fillId="0" borderId="4" xfId="0" applyNumberFormat="1" applyFont="1" applyBorder="1" applyAlignment="1">
      <alignment horizontal="right" vertical="center" wrapText="1"/>
    </xf>
    <xf numFmtId="0" fontId="0" fillId="0" borderId="0" xfId="0" applyAlignment="1">
      <alignment horizontal="right"/>
    </xf>
    <xf numFmtId="7" fontId="24" fillId="0" borderId="4" xfId="0" applyNumberFormat="1" applyFont="1" applyBorder="1" applyAlignment="1">
      <alignment horizontal="right" vertical="center" wrapText="1"/>
    </xf>
    <xf numFmtId="8" fontId="24" fillId="10" borderId="4" xfId="0" applyNumberFormat="1" applyFont="1" applyFill="1" applyBorder="1" applyAlignment="1">
      <alignment horizontal="right" vertical="center" wrapText="1"/>
    </xf>
    <xf numFmtId="7" fontId="24" fillId="20" borderId="4" xfId="0" applyNumberFormat="1" applyFont="1" applyFill="1" applyBorder="1" applyAlignment="1">
      <alignment horizontal="right" vertical="center" wrapText="1"/>
    </xf>
    <xf numFmtId="8" fontId="24" fillId="20" borderId="4" xfId="0" applyNumberFormat="1" applyFont="1" applyFill="1" applyBorder="1" applyAlignment="1">
      <alignment horizontal="right" vertical="center" wrapText="1"/>
    </xf>
    <xf numFmtId="7" fontId="15" fillId="20" borderId="4" xfId="0" applyNumberFormat="1" applyFont="1" applyFill="1" applyBorder="1" applyAlignment="1">
      <alignment horizontal="right" vertical="center" wrapText="1"/>
    </xf>
    <xf numFmtId="8" fontId="24" fillId="10" borderId="4" xfId="1" applyNumberFormat="1" applyFont="1" applyFill="1" applyBorder="1" applyAlignment="1">
      <alignment horizontal="right" vertical="center" wrapText="1"/>
    </xf>
    <xf numFmtId="0" fontId="65" fillId="0" borderId="13" xfId="0" applyFont="1" applyBorder="1" applyAlignment="1">
      <alignment horizontal="right" vertical="center" wrapText="1"/>
    </xf>
    <xf numFmtId="0" fontId="66" fillId="0" borderId="13" xfId="0" applyFont="1" applyBorder="1" applyAlignment="1">
      <alignment horizontal="right" vertical="center" wrapText="1"/>
    </xf>
    <xf numFmtId="14" fontId="67" fillId="0" borderId="11" xfId="1" applyNumberFormat="1" applyFont="1" applyFill="1" applyBorder="1" applyAlignment="1">
      <alignment vertical="top" wrapText="1"/>
    </xf>
    <xf numFmtId="44" fontId="67" fillId="0" borderId="11" xfId="1" applyFont="1" applyFill="1" applyBorder="1" applyAlignment="1">
      <alignment horizontal="center" vertical="center" wrapText="1"/>
    </xf>
    <xf numFmtId="0" fontId="67" fillId="0" borderId="13" xfId="0" applyFont="1" applyBorder="1" applyAlignment="1">
      <alignment horizontal="right" vertical="center" wrapText="1"/>
    </xf>
    <xf numFmtId="0" fontId="66" fillId="0" borderId="13" xfId="0" applyFont="1" applyBorder="1" applyAlignment="1">
      <alignment horizontal="left" vertical="center" wrapText="1"/>
    </xf>
    <xf numFmtId="14" fontId="67" fillId="0" borderId="11" xfId="1" applyNumberFormat="1" applyFont="1" applyFill="1" applyBorder="1" applyAlignment="1">
      <alignment horizontal="left" vertical="center" wrapText="1"/>
    </xf>
    <xf numFmtId="8" fontId="24" fillId="7" borderId="5" xfId="1" applyNumberFormat="1" applyFont="1" applyFill="1" applyBorder="1" applyAlignment="1">
      <alignment horizontal="right" vertical="center" wrapText="1"/>
    </xf>
    <xf numFmtId="14" fontId="12" fillId="0" borderId="13" xfId="1" applyNumberFormat="1" applyFont="1" applyFill="1" applyBorder="1" applyAlignment="1">
      <alignment vertical="top" wrapText="1"/>
    </xf>
    <xf numFmtId="44" fontId="67" fillId="0" borderId="11" xfId="1" applyFont="1" applyFill="1" applyBorder="1" applyAlignment="1">
      <alignment vertical="top" wrapText="1"/>
    </xf>
    <xf numFmtId="44" fontId="65" fillId="0" borderId="11" xfId="1" applyFont="1" applyFill="1" applyBorder="1" applyAlignment="1">
      <alignment horizontal="left" vertical="top" wrapText="1"/>
    </xf>
    <xf numFmtId="8" fontId="67" fillId="0" borderId="4" xfId="0" applyNumberFormat="1" applyFont="1" applyBorder="1" applyAlignment="1">
      <alignment horizontal="right" vertical="center" wrapText="1"/>
    </xf>
    <xf numFmtId="14" fontId="67" fillId="0" borderId="11" xfId="1" applyNumberFormat="1" applyFont="1" applyFill="1" applyBorder="1" applyAlignment="1">
      <alignment horizontal="left" vertical="top" wrapText="1"/>
    </xf>
    <xf numFmtId="14" fontId="65" fillId="0" borderId="10" xfId="1" applyNumberFormat="1" applyFont="1" applyFill="1" applyBorder="1" applyAlignment="1">
      <alignment horizontal="left" vertical="top" wrapText="1"/>
    </xf>
    <xf numFmtId="164" fontId="65" fillId="6" borderId="6" xfId="1" applyNumberFormat="1" applyFont="1" applyFill="1" applyBorder="1" applyAlignment="1">
      <alignment horizontal="right" vertical="center" wrapText="1"/>
    </xf>
    <xf numFmtId="164" fontId="65" fillId="6" borderId="4" xfId="1" applyNumberFormat="1" applyFont="1" applyFill="1" applyBorder="1" applyAlignment="1">
      <alignment horizontal="right" vertical="center" wrapText="1"/>
    </xf>
    <xf numFmtId="164" fontId="65" fillId="0" borderId="5" xfId="1" applyNumberFormat="1" applyFont="1" applyFill="1" applyBorder="1" applyAlignment="1">
      <alignment horizontal="right" vertical="center" wrapText="1"/>
    </xf>
    <xf numFmtId="0" fontId="69" fillId="0" borderId="11" xfId="0" applyFont="1" applyBorder="1" applyAlignment="1">
      <alignment horizontal="left" vertical="center"/>
    </xf>
    <xf numFmtId="14" fontId="69" fillId="0" borderId="11" xfId="1" applyNumberFormat="1" applyFont="1" applyFill="1" applyBorder="1" applyAlignment="1">
      <alignment horizontal="left" vertical="top" wrapText="1"/>
    </xf>
    <xf numFmtId="0" fontId="13" fillId="26" borderId="13" xfId="0" applyFont="1" applyFill="1" applyBorder="1" applyAlignment="1">
      <alignment vertical="center" wrapText="1"/>
    </xf>
    <xf numFmtId="44" fontId="12" fillId="26" borderId="4" xfId="1" applyFont="1" applyFill="1" applyBorder="1" applyAlignment="1">
      <alignment horizontal="right" vertical="center" wrapText="1"/>
    </xf>
    <xf numFmtId="7" fontId="12" fillId="0" borderId="8" xfId="1" applyNumberFormat="1" applyFont="1" applyFill="1" applyBorder="1" applyAlignment="1">
      <alignment horizontal="right" vertical="center" wrapText="1"/>
    </xf>
    <xf numFmtId="0" fontId="0" fillId="0" borderId="8" xfId="0" applyBorder="1"/>
    <xf numFmtId="0" fontId="47" fillId="0" borderId="6" xfId="0" applyFont="1" applyBorder="1" applyAlignment="1">
      <alignment horizontal="right"/>
    </xf>
    <xf numFmtId="14" fontId="47" fillId="0" borderId="6" xfId="0" applyNumberFormat="1" applyFont="1" applyBorder="1" applyAlignment="1">
      <alignment horizontal="right"/>
    </xf>
    <xf numFmtId="164" fontId="65" fillId="6" borderId="4" xfId="1" applyNumberFormat="1" applyFont="1" applyFill="1" applyBorder="1" applyAlignment="1">
      <alignment horizontal="center" vertical="center" wrapText="1"/>
    </xf>
    <xf numFmtId="8" fontId="67" fillId="0" borderId="11" xfId="1" applyNumberFormat="1" applyFont="1" applyFill="1" applyBorder="1" applyAlignment="1">
      <alignment vertical="top" wrapText="1"/>
    </xf>
    <xf numFmtId="14" fontId="65" fillId="0" borderId="11" xfId="1" applyNumberFormat="1" applyFont="1" applyFill="1" applyBorder="1" applyAlignment="1">
      <alignment vertical="top" wrapText="1"/>
    </xf>
    <xf numFmtId="8" fontId="24" fillId="26" borderId="4" xfId="0" applyNumberFormat="1" applyFont="1" applyFill="1" applyBorder="1" applyAlignment="1">
      <alignment horizontal="right" vertical="center" wrapText="1"/>
    </xf>
    <xf numFmtId="8" fontId="15" fillId="7" borderId="5" xfId="0" applyNumberFormat="1" applyFont="1" applyFill="1" applyBorder="1" applyAlignment="1">
      <alignment horizontal="right" vertical="center" wrapText="1"/>
    </xf>
    <xf numFmtId="4" fontId="22" fillId="10" borderId="6" xfId="1" applyNumberFormat="1" applyFont="1" applyFill="1" applyBorder="1" applyAlignment="1">
      <alignment horizontal="center" vertical="center" wrapText="1"/>
    </xf>
    <xf numFmtId="4" fontId="9" fillId="10" borderId="4" xfId="0" applyNumberFormat="1" applyFont="1" applyFill="1" applyBorder="1" applyAlignment="1">
      <alignment horizontal="right" vertical="center" wrapText="1"/>
    </xf>
    <xf numFmtId="4" fontId="19" fillId="0" borderId="6" xfId="1" applyNumberFormat="1" applyFont="1" applyFill="1" applyBorder="1" applyAlignment="1">
      <alignment horizontal="right" vertical="center" wrapText="1"/>
    </xf>
    <xf numFmtId="4" fontId="15" fillId="10" borderId="4" xfId="0" applyNumberFormat="1" applyFont="1" applyFill="1" applyBorder="1" applyAlignment="1">
      <alignment horizontal="right" vertical="center" wrapText="1"/>
    </xf>
    <xf numFmtId="4" fontId="12" fillId="0" borderId="6" xfId="1" applyNumberFormat="1" applyFont="1" applyFill="1" applyBorder="1" applyAlignment="1">
      <alignment horizontal="right" vertical="center" wrapText="1"/>
    </xf>
    <xf numFmtId="4" fontId="11" fillId="0" borderId="6" xfId="1" applyNumberFormat="1" applyFont="1" applyFill="1" applyBorder="1" applyAlignment="1">
      <alignment horizontal="right" vertical="center" wrapText="1"/>
    </xf>
    <xf numFmtId="4" fontId="47" fillId="0" borderId="6" xfId="0" applyNumberFormat="1" applyFont="1" applyBorder="1"/>
    <xf numFmtId="4" fontId="47" fillId="0" borderId="20" xfId="0" applyNumberFormat="1" applyFont="1" applyBorder="1"/>
    <xf numFmtId="4" fontId="0" fillId="0" borderId="0" xfId="0" applyNumberFormat="1"/>
    <xf numFmtId="4" fontId="7" fillId="10" borderId="4" xfId="1" applyNumberFormat="1" applyFont="1" applyFill="1" applyBorder="1" applyAlignment="1">
      <alignment horizontal="center" vertical="center" wrapText="1"/>
    </xf>
    <xf numFmtId="4" fontId="9" fillId="10" borderId="6" xfId="0" applyNumberFormat="1" applyFont="1" applyFill="1" applyBorder="1" applyAlignment="1">
      <alignment horizontal="right" vertical="center" wrapText="1"/>
    </xf>
    <xf numFmtId="4" fontId="12" fillId="0" borderId="4" xfId="1" applyNumberFormat="1" applyFont="1" applyFill="1" applyBorder="1" applyAlignment="1">
      <alignment horizontal="right" vertical="center" wrapText="1"/>
    </xf>
    <xf numFmtId="4" fontId="48" fillId="0" borderId="4" xfId="0" applyNumberFormat="1" applyFont="1" applyBorder="1" applyAlignment="1">
      <alignment horizontal="right" vertical="center"/>
    </xf>
    <xf numFmtId="4" fontId="0" fillId="0" borderId="4" xfId="0" applyNumberFormat="1" applyBorder="1"/>
    <xf numFmtId="4" fontId="64" fillId="0" borderId="4" xfId="0" applyNumberFormat="1" applyFont="1" applyBorder="1"/>
    <xf numFmtId="0" fontId="73" fillId="10" borderId="10" xfId="0" applyFont="1" applyFill="1" applyBorder="1" applyAlignment="1">
      <alignment vertical="top" wrapText="1"/>
    </xf>
    <xf numFmtId="0" fontId="74" fillId="10" borderId="10" xfId="0" applyFont="1" applyFill="1" applyBorder="1" applyAlignment="1">
      <alignment vertical="top" wrapText="1"/>
    </xf>
    <xf numFmtId="4" fontId="15" fillId="10" borderId="6" xfId="0" applyNumberFormat="1" applyFont="1" applyFill="1" applyBorder="1" applyAlignment="1">
      <alignment horizontal="right" vertical="center" wrapText="1"/>
    </xf>
    <xf numFmtId="8" fontId="15" fillId="0" borderId="4" xfId="0" applyNumberFormat="1" applyFont="1" applyBorder="1" applyAlignment="1">
      <alignment horizontal="right" vertical="center" wrapText="1"/>
    </xf>
    <xf numFmtId="7" fontId="15" fillId="0" borderId="4" xfId="0" applyNumberFormat="1" applyFont="1" applyBorder="1" applyAlignment="1">
      <alignment horizontal="right" vertical="center" wrapText="1"/>
    </xf>
    <xf numFmtId="0" fontId="13" fillId="20" borderId="34" xfId="0" applyFont="1" applyFill="1" applyBorder="1" applyAlignment="1">
      <alignment horizontal="left" vertical="center" wrapText="1"/>
    </xf>
    <xf numFmtId="7" fontId="12" fillId="20" borderId="23" xfId="1" applyNumberFormat="1" applyFont="1" applyFill="1" applyBorder="1" applyAlignment="1">
      <alignment horizontal="right" vertical="center" wrapText="1"/>
    </xf>
    <xf numFmtId="4" fontId="12" fillId="20" borderId="6" xfId="1" applyNumberFormat="1" applyFont="1" applyFill="1" applyBorder="1" applyAlignment="1">
      <alignment horizontal="right" vertical="center" wrapText="1"/>
    </xf>
    <xf numFmtId="164" fontId="11" fillId="24" borderId="6" xfId="1" applyNumberFormat="1" applyFont="1" applyFill="1" applyBorder="1" applyAlignment="1">
      <alignment horizontal="right" vertical="center" wrapText="1"/>
    </xf>
    <xf numFmtId="164" fontId="11" fillId="24" borderId="4" xfId="1" applyNumberFormat="1" applyFont="1" applyFill="1" applyBorder="1" applyAlignment="1">
      <alignment horizontal="right" vertical="center" wrapText="1"/>
    </xf>
    <xf numFmtId="164" fontId="11" fillId="24" borderId="5" xfId="1" applyNumberFormat="1" applyFont="1" applyFill="1" applyBorder="1" applyAlignment="1">
      <alignment horizontal="right" vertical="center" wrapText="1"/>
    </xf>
    <xf numFmtId="164" fontId="12" fillId="24" borderId="11" xfId="0" applyNumberFormat="1" applyFont="1" applyFill="1" applyBorder="1" applyAlignment="1">
      <alignment horizontal="right" vertical="center" wrapText="1"/>
    </xf>
    <xf numFmtId="164" fontId="11" fillId="24" borderId="10" xfId="1" applyNumberFormat="1" applyFont="1" applyFill="1" applyBorder="1" applyAlignment="1">
      <alignment horizontal="right" vertical="center" wrapText="1"/>
    </xf>
    <xf numFmtId="44" fontId="11" fillId="24" borderId="6" xfId="1" applyFont="1" applyFill="1" applyBorder="1" applyAlignment="1">
      <alignment vertical="top" wrapText="1"/>
    </xf>
    <xf numFmtId="7" fontId="12" fillId="6" borderId="4" xfId="0" applyNumberFormat="1" applyFont="1" applyFill="1" applyBorder="1" applyAlignment="1">
      <alignment horizontal="right" vertical="center" wrapText="1"/>
    </xf>
    <xf numFmtId="165" fontId="75" fillId="20" borderId="0" xfId="0" applyNumberFormat="1" applyFont="1" applyFill="1" applyAlignment="1">
      <alignment horizontal="right" vertical="center"/>
    </xf>
    <xf numFmtId="7" fontId="24" fillId="7" borderId="5" xfId="1" applyNumberFormat="1" applyFont="1" applyFill="1" applyBorder="1" applyAlignment="1">
      <alignment horizontal="right" vertical="center" wrapText="1"/>
    </xf>
    <xf numFmtId="14" fontId="12" fillId="0" borderId="25" xfId="1" applyNumberFormat="1" applyFont="1" applyFill="1" applyBorder="1" applyAlignment="1">
      <alignment vertical="top" wrapText="1"/>
    </xf>
    <xf numFmtId="0" fontId="12" fillId="0" borderId="23" xfId="0" applyFont="1" applyBorder="1"/>
    <xf numFmtId="164" fontId="12" fillId="0" borderId="6" xfId="1" applyNumberFormat="1" applyFont="1" applyFill="1" applyBorder="1" applyAlignment="1">
      <alignment vertical="top" wrapText="1"/>
    </xf>
    <xf numFmtId="0" fontId="0" fillId="24" borderId="0" xfId="0" applyFill="1"/>
    <xf numFmtId="164" fontId="12" fillId="24" borderId="5" xfId="1" applyNumberFormat="1" applyFont="1" applyFill="1" applyBorder="1" applyAlignment="1">
      <alignment horizontal="right" vertical="center" wrapText="1"/>
    </xf>
    <xf numFmtId="14" fontId="12" fillId="24" borderId="6" xfId="1" applyNumberFormat="1" applyFont="1" applyFill="1" applyBorder="1" applyAlignment="1">
      <alignment vertical="top" wrapText="1"/>
    </xf>
    <xf numFmtId="8" fontId="15" fillId="0" borderId="5" xfId="0" applyNumberFormat="1" applyFont="1" applyBorder="1" applyAlignment="1">
      <alignment horizontal="right" vertical="center" wrapText="1"/>
    </xf>
    <xf numFmtId="8" fontId="10" fillId="3" borderId="5" xfId="0" applyNumberFormat="1" applyFont="1" applyFill="1" applyBorder="1" applyAlignment="1">
      <alignment horizontal="right" vertical="center" wrapText="1"/>
    </xf>
    <xf numFmtId="8" fontId="24" fillId="7" borderId="5" xfId="0" applyNumberFormat="1" applyFont="1" applyFill="1" applyBorder="1" applyAlignment="1">
      <alignment horizontal="right" vertical="center" wrapText="1"/>
    </xf>
    <xf numFmtId="7" fontId="11" fillId="0" borderId="5" xfId="0" applyNumberFormat="1" applyFont="1" applyBorder="1" applyAlignment="1">
      <alignment horizontal="right" vertical="center" wrapText="1"/>
    </xf>
    <xf numFmtId="8" fontId="24" fillId="10" borderId="5" xfId="0" applyNumberFormat="1" applyFont="1" applyFill="1" applyBorder="1" applyAlignment="1">
      <alignment horizontal="right" vertical="center" wrapText="1"/>
    </xf>
    <xf numFmtId="0" fontId="6" fillId="10" borderId="5" xfId="0" applyFont="1" applyFill="1" applyBorder="1"/>
    <xf numFmtId="14" fontId="12" fillId="21" borderId="5" xfId="0" applyNumberFormat="1" applyFont="1" applyFill="1" applyBorder="1"/>
    <xf numFmtId="14" fontId="12" fillId="0" borderId="5" xfId="0" applyNumberFormat="1" applyFont="1" applyBorder="1"/>
    <xf numFmtId="0" fontId="12" fillId="24" borderId="5" xfId="0" applyFont="1" applyFill="1" applyBorder="1"/>
    <xf numFmtId="0" fontId="22" fillId="10" borderId="10" xfId="0" applyFont="1" applyFill="1" applyBorder="1" applyAlignment="1">
      <alignment horizontal="center" vertical="center" wrapText="1"/>
    </xf>
    <xf numFmtId="0" fontId="11" fillId="24" borderId="5" xfId="0" applyFont="1" applyFill="1" applyBorder="1"/>
    <xf numFmtId="44" fontId="65" fillId="0" borderId="11" xfId="1" applyFont="1" applyFill="1" applyBorder="1" applyAlignment="1">
      <alignment vertical="top" wrapText="1"/>
    </xf>
    <xf numFmtId="14" fontId="0" fillId="0" borderId="0" xfId="0" applyNumberFormat="1"/>
    <xf numFmtId="164" fontId="65" fillId="0" borderId="4" xfId="1" applyNumberFormat="1" applyFont="1" applyFill="1" applyBorder="1" applyAlignment="1">
      <alignment horizontal="right" vertical="center" wrapText="1"/>
    </xf>
    <xf numFmtId="8" fontId="76" fillId="0" borderId="5" xfId="0" applyNumberFormat="1" applyFont="1" applyBorder="1" applyAlignment="1">
      <alignment horizontal="right" vertical="center" wrapText="1"/>
    </xf>
    <xf numFmtId="164" fontId="65" fillId="0" borderId="6" xfId="1" applyNumberFormat="1" applyFont="1" applyFill="1" applyBorder="1" applyAlignment="1">
      <alignment horizontal="right" vertical="center" wrapText="1"/>
    </xf>
    <xf numFmtId="164" fontId="65" fillId="0" borderId="5" xfId="1" applyNumberFormat="1" applyFont="1" applyFill="1" applyBorder="1" applyAlignment="1">
      <alignment horizontal="center" vertical="center" wrapText="1"/>
    </xf>
    <xf numFmtId="0" fontId="77" fillId="0" borderId="13" xfId="0" applyFont="1" applyBorder="1" applyAlignment="1">
      <alignment horizontal="right" vertical="center" wrapText="1"/>
    </xf>
    <xf numFmtId="14" fontId="69" fillId="0" borderId="11" xfId="1" applyNumberFormat="1" applyFont="1" applyFill="1" applyBorder="1" applyAlignment="1">
      <alignment vertical="top" wrapText="1"/>
    </xf>
    <xf numFmtId="0" fontId="69" fillId="0" borderId="13" xfId="0" applyFont="1" applyBorder="1" applyAlignment="1">
      <alignment vertical="center" wrapText="1"/>
    </xf>
    <xf numFmtId="0" fontId="79" fillId="0" borderId="13" xfId="0" applyFont="1" applyBorder="1" applyAlignment="1">
      <alignment horizontal="right" vertical="center" wrapText="1"/>
    </xf>
    <xf numFmtId="7" fontId="24" fillId="20" borderId="4" xfId="1" applyNumberFormat="1" applyFont="1" applyFill="1" applyBorder="1" applyAlignment="1">
      <alignment horizontal="right" vertical="center" wrapText="1"/>
    </xf>
    <xf numFmtId="8" fontId="11" fillId="10" borderId="5" xfId="0" applyNumberFormat="1" applyFont="1" applyFill="1" applyBorder="1" applyAlignment="1">
      <alignment horizontal="right" vertical="center" wrapText="1"/>
    </xf>
    <xf numFmtId="7" fontId="24" fillId="26" borderId="4" xfId="1" applyNumberFormat="1" applyFont="1" applyFill="1" applyBorder="1" applyAlignment="1">
      <alignment horizontal="right" vertical="center" wrapText="1"/>
    </xf>
    <xf numFmtId="4" fontId="65" fillId="0" borderId="4" xfId="1" applyNumberFormat="1" applyFont="1" applyFill="1" applyBorder="1" applyAlignment="1">
      <alignment horizontal="right" vertical="center" wrapText="1"/>
    </xf>
    <xf numFmtId="0" fontId="65" fillId="0" borderId="4" xfId="0" applyFont="1" applyBorder="1" applyAlignment="1">
      <alignment horizontal="right" vertical="center" wrapText="1"/>
    </xf>
    <xf numFmtId="8" fontId="72" fillId="0" borderId="4" xfId="0" applyNumberFormat="1" applyFont="1" applyBorder="1" applyAlignment="1">
      <alignment horizontal="right"/>
    </xf>
    <xf numFmtId="4" fontId="19" fillId="0" borderId="4" xfId="1" applyNumberFormat="1" applyFont="1" applyFill="1" applyBorder="1" applyAlignment="1">
      <alignment horizontal="right" vertical="center" wrapText="1"/>
    </xf>
    <xf numFmtId="0" fontId="13" fillId="20" borderId="13" xfId="0" applyFont="1" applyFill="1" applyBorder="1" applyAlignment="1">
      <alignment horizontal="left" vertical="center" wrapText="1"/>
    </xf>
    <xf numFmtId="7" fontId="24" fillId="4" borderId="5" xfId="1" applyNumberFormat="1" applyFont="1" applyFill="1" applyBorder="1" applyAlignment="1">
      <alignment horizontal="right" vertical="center" wrapText="1"/>
    </xf>
    <xf numFmtId="8" fontId="24" fillId="10" borderId="23" xfId="0" applyNumberFormat="1" applyFont="1" applyFill="1" applyBorder="1" applyAlignment="1">
      <alignment horizontal="right" vertical="center" wrapText="1"/>
    </xf>
    <xf numFmtId="7" fontId="12" fillId="10" borderId="23" xfId="1" applyNumberFormat="1" applyFont="1" applyFill="1" applyBorder="1" applyAlignment="1">
      <alignment horizontal="right" vertical="center" wrapText="1"/>
    </xf>
    <xf numFmtId="8" fontId="11" fillId="10" borderId="23" xfId="1" applyNumberFormat="1" applyFont="1" applyFill="1" applyBorder="1" applyAlignment="1">
      <alignment horizontal="right" vertical="center" wrapText="1"/>
    </xf>
    <xf numFmtId="8" fontId="24" fillId="10" borderId="35" xfId="0" applyNumberFormat="1" applyFont="1" applyFill="1" applyBorder="1" applyAlignment="1">
      <alignment horizontal="right" vertical="center" wrapText="1"/>
    </xf>
    <xf numFmtId="4" fontId="12" fillId="10" borderId="25" xfId="1" applyNumberFormat="1" applyFont="1" applyFill="1" applyBorder="1" applyAlignment="1">
      <alignment horizontal="right" vertical="center" wrapText="1"/>
    </xf>
    <xf numFmtId="8" fontId="11" fillId="10" borderId="15" xfId="1" applyNumberFormat="1" applyFont="1" applyFill="1" applyBorder="1" applyAlignment="1">
      <alignment horizontal="right" vertical="center" wrapText="1"/>
    </xf>
    <xf numFmtId="165" fontId="65" fillId="0" borderId="4" xfId="1" applyNumberFormat="1" applyFont="1" applyFill="1" applyBorder="1" applyAlignment="1">
      <alignment horizontal="right" vertical="center" wrapText="1"/>
    </xf>
    <xf numFmtId="14" fontId="67" fillId="0" borderId="10" xfId="1" applyNumberFormat="1" applyFont="1" applyFill="1" applyBorder="1" applyAlignment="1">
      <alignment vertical="top" wrapText="1"/>
    </xf>
    <xf numFmtId="165" fontId="15" fillId="20" borderId="6" xfId="0" applyNumberFormat="1" applyFont="1" applyFill="1" applyBorder="1" applyAlignment="1">
      <alignment horizontal="right" vertical="center" wrapText="1"/>
    </xf>
    <xf numFmtId="165" fontId="15" fillId="0" borderId="6" xfId="0" applyNumberFormat="1" applyFont="1" applyBorder="1" applyAlignment="1">
      <alignment horizontal="right" vertical="center" wrapText="1"/>
    </xf>
    <xf numFmtId="165" fontId="12" fillId="0" borderId="6" xfId="1" applyNumberFormat="1" applyFont="1" applyFill="1" applyBorder="1" applyAlignment="1">
      <alignment horizontal="right" vertical="center" wrapText="1"/>
    </xf>
    <xf numFmtId="165" fontId="12" fillId="20" borderId="6" xfId="1" applyNumberFormat="1" applyFont="1" applyFill="1" applyBorder="1" applyAlignment="1">
      <alignment horizontal="right" vertical="center" wrapText="1"/>
    </xf>
    <xf numFmtId="165" fontId="11" fillId="0" borderId="6" xfId="1" applyNumberFormat="1" applyFont="1" applyFill="1" applyBorder="1" applyAlignment="1">
      <alignment horizontal="right" vertical="center" wrapText="1"/>
    </xf>
    <xf numFmtId="165" fontId="11" fillId="20" borderId="6" xfId="1" applyNumberFormat="1" applyFont="1" applyFill="1" applyBorder="1" applyAlignment="1">
      <alignment horizontal="right" vertical="center" wrapText="1"/>
    </xf>
    <xf numFmtId="165" fontId="67" fillId="20" borderId="6" xfId="1" applyNumberFormat="1" applyFont="1" applyFill="1" applyBorder="1" applyAlignment="1">
      <alignment horizontal="right" vertical="center" wrapText="1"/>
    </xf>
    <xf numFmtId="165" fontId="11" fillId="26" borderId="6" xfId="1" applyNumberFormat="1" applyFont="1" applyFill="1" applyBorder="1" applyAlignment="1">
      <alignment horizontal="right" vertical="center" wrapText="1"/>
    </xf>
    <xf numFmtId="165" fontId="11" fillId="10" borderId="6" xfId="0" applyNumberFormat="1" applyFont="1" applyFill="1" applyBorder="1" applyAlignment="1">
      <alignment horizontal="right" vertical="center" wrapText="1"/>
    </xf>
    <xf numFmtId="0" fontId="69" fillId="0" borderId="11" xfId="0" applyFont="1" applyBorder="1" applyAlignment="1">
      <alignment horizontal="left" vertical="center" wrapText="1"/>
    </xf>
    <xf numFmtId="165" fontId="15" fillId="10" borderId="4" xfId="1" applyNumberFormat="1" applyFont="1" applyFill="1" applyBorder="1" applyAlignment="1">
      <alignment horizontal="right" vertical="center" wrapText="1"/>
    </xf>
    <xf numFmtId="165" fontId="11" fillId="22" borderId="4" xfId="1" applyNumberFormat="1" applyFont="1" applyFill="1" applyBorder="1" applyAlignment="1">
      <alignment horizontal="right" vertical="center" wrapText="1"/>
    </xf>
    <xf numFmtId="165" fontId="65" fillId="0" borderId="12" xfId="1" applyNumberFormat="1" applyFont="1" applyFill="1" applyBorder="1" applyAlignment="1">
      <alignment horizontal="right" vertical="center" wrapText="1"/>
    </xf>
    <xf numFmtId="165" fontId="48" fillId="0" borderId="4" xfId="0" applyNumberFormat="1" applyFont="1" applyBorder="1" applyAlignment="1">
      <alignment horizontal="right" vertical="center"/>
    </xf>
    <xf numFmtId="0" fontId="69" fillId="0" borderId="13" xfId="0" applyFont="1" applyBorder="1" applyAlignment="1">
      <alignment horizontal="right" vertical="center" wrapText="1"/>
    </xf>
    <xf numFmtId="0" fontId="67" fillId="4" borderId="13" xfId="0" applyFont="1" applyFill="1" applyBorder="1" applyAlignment="1">
      <alignment horizontal="right" vertical="center" wrapText="1"/>
    </xf>
    <xf numFmtId="164" fontId="12" fillId="0" borderId="5" xfId="1" applyNumberFormat="1" applyFont="1" applyFill="1" applyBorder="1" applyAlignment="1">
      <alignment horizontal="center" vertical="center" wrapText="1"/>
    </xf>
    <xf numFmtId="8" fontId="65" fillId="0" borderId="4" xfId="0" applyNumberFormat="1" applyFont="1" applyBorder="1" applyAlignment="1">
      <alignment horizontal="right" vertical="center" wrapText="1"/>
    </xf>
    <xf numFmtId="164" fontId="67" fillId="6" borderId="4" xfId="1" applyNumberFormat="1" applyFont="1" applyFill="1" applyBorder="1" applyAlignment="1">
      <alignment horizontal="right" vertical="center" wrapText="1"/>
    </xf>
    <xf numFmtId="0" fontId="68" fillId="0" borderId="0" xfId="0" applyFont="1" applyAlignment="1">
      <alignment vertical="center"/>
    </xf>
    <xf numFmtId="0" fontId="82" fillId="0" borderId="36" xfId="0" applyFont="1" applyBorder="1" applyAlignment="1" applyProtection="1">
      <alignment horizontal="right" vertical="center" wrapText="1"/>
      <protection locked="0"/>
    </xf>
    <xf numFmtId="164" fontId="63" fillId="0" borderId="5" xfId="1" applyNumberFormat="1" applyFont="1" applyFill="1" applyBorder="1" applyAlignment="1">
      <alignment horizontal="right" vertical="center" wrapText="1"/>
    </xf>
    <xf numFmtId="164" fontId="63" fillId="6" borderId="4" xfId="2" applyNumberFormat="1" applyFont="1" applyFill="1" applyBorder="1" applyAlignment="1">
      <alignment horizontal="right" vertical="center" wrapText="1"/>
    </xf>
    <xf numFmtId="165" fontId="82" fillId="0" borderId="4" xfId="0" applyNumberFormat="1" applyFont="1" applyBorder="1"/>
    <xf numFmtId="165" fontId="82" fillId="0" borderId="0" xfId="0" applyNumberFormat="1" applyFont="1"/>
    <xf numFmtId="165" fontId="65" fillId="0" borderId="4" xfId="0" applyNumberFormat="1" applyFont="1" applyBorder="1" applyAlignment="1">
      <alignment horizontal="right" vertical="center" wrapText="1"/>
    </xf>
    <xf numFmtId="0" fontId="70" fillId="5" borderId="11" xfId="0" applyFont="1" applyFill="1" applyBorder="1" applyAlignment="1">
      <alignment vertical="top" wrapText="1"/>
    </xf>
    <xf numFmtId="164" fontId="12" fillId="0" borderId="8" xfId="1" applyNumberFormat="1" applyFont="1" applyFill="1" applyBorder="1" applyAlignment="1">
      <alignment horizontal="right" vertical="center" wrapText="1"/>
    </xf>
    <xf numFmtId="0" fontId="67" fillId="0" borderId="9" xfId="0" applyFont="1" applyBorder="1" applyAlignment="1">
      <alignment horizontal="right" vertical="center" wrapText="1"/>
    </xf>
    <xf numFmtId="7" fontId="69" fillId="0" borderId="2" xfId="0" applyNumberFormat="1" applyFont="1" applyBorder="1" applyAlignment="1">
      <alignment horizontal="left" vertical="center" wrapText="1"/>
    </xf>
    <xf numFmtId="7" fontId="69" fillId="0" borderId="26" xfId="0" applyNumberFormat="1" applyFont="1" applyBorder="1" applyAlignment="1">
      <alignment horizontal="left" vertical="center" wrapText="1"/>
    </xf>
    <xf numFmtId="8" fontId="76" fillId="4" borderId="5" xfId="0" applyNumberFormat="1" applyFont="1" applyFill="1" applyBorder="1" applyAlignment="1">
      <alignment horizontal="right" vertical="center" wrapText="1"/>
    </xf>
    <xf numFmtId="164" fontId="12" fillId="21" borderId="0" xfId="1" applyNumberFormat="1" applyFont="1" applyFill="1" applyBorder="1" applyAlignment="1">
      <alignment horizontal="right" vertical="center" wrapText="1"/>
    </xf>
    <xf numFmtId="7" fontId="24" fillId="20" borderId="26" xfId="0" applyNumberFormat="1" applyFont="1" applyFill="1" applyBorder="1" applyAlignment="1">
      <alignment horizontal="right" vertical="center" wrapText="1"/>
    </xf>
    <xf numFmtId="165" fontId="12" fillId="0" borderId="4" xfId="0" applyNumberFormat="1" applyFont="1" applyBorder="1" applyAlignment="1">
      <alignment horizontal="right"/>
    </xf>
    <xf numFmtId="7" fontId="78" fillId="0" borderId="4" xfId="0" applyNumberFormat="1" applyFont="1" applyBorder="1" applyAlignment="1">
      <alignment horizontal="right" vertical="center" wrapText="1"/>
    </xf>
    <xf numFmtId="0" fontId="67" fillId="4" borderId="34" xfId="0" applyFont="1" applyFill="1" applyBorder="1" applyAlignment="1">
      <alignment horizontal="right" vertical="center" wrapText="1"/>
    </xf>
    <xf numFmtId="44" fontId="12" fillId="0" borderId="11" xfId="1" applyFont="1" applyFill="1" applyBorder="1" applyAlignment="1">
      <alignment horizontal="left" vertical="center" wrapText="1"/>
    </xf>
    <xf numFmtId="0" fontId="85" fillId="0" borderId="13" xfId="0" applyFont="1" applyBorder="1" applyAlignment="1">
      <alignment horizontal="right" vertical="center" wrapText="1"/>
    </xf>
    <xf numFmtId="14" fontId="82" fillId="0" borderId="0" xfId="0" applyNumberFormat="1" applyFont="1" applyAlignment="1">
      <alignment horizontal="right" vertical="center"/>
    </xf>
    <xf numFmtId="0" fontId="69" fillId="15" borderId="13" xfId="0" applyFont="1" applyFill="1" applyBorder="1" applyAlignment="1">
      <alignment horizontal="right" vertical="center" wrapText="1"/>
    </xf>
    <xf numFmtId="8" fontId="69" fillId="0" borderId="13" xfId="0" applyNumberFormat="1" applyFont="1" applyBorder="1" applyAlignment="1">
      <alignment horizontal="right" vertical="center" wrapText="1"/>
    </xf>
    <xf numFmtId="165" fontId="15" fillId="10" borderId="4" xfId="0" applyNumberFormat="1" applyFont="1" applyFill="1" applyBorder="1" applyAlignment="1">
      <alignment horizontal="right" vertical="center" wrapText="1"/>
    </xf>
    <xf numFmtId="0" fontId="87" fillId="0" borderId="0" xfId="0" applyFont="1" applyAlignment="1">
      <alignment horizontal="left" vertical="top"/>
    </xf>
    <xf numFmtId="8" fontId="13" fillId="7" borderId="16" xfId="1" applyNumberFormat="1" applyFont="1" applyFill="1" applyBorder="1" applyAlignment="1">
      <alignment horizontal="right" vertical="center" wrapText="1"/>
    </xf>
    <xf numFmtId="8" fontId="13" fillId="7" borderId="4" xfId="1" applyNumberFormat="1" applyFont="1" applyFill="1" applyBorder="1" applyAlignment="1">
      <alignment horizontal="right" vertical="center" wrapText="1"/>
    </xf>
    <xf numFmtId="0" fontId="0" fillId="7" borderId="4" xfId="0" applyFill="1" applyBorder="1"/>
    <xf numFmtId="44" fontId="65" fillId="0" borderId="11" xfId="1" applyFont="1" applyFill="1" applyBorder="1" applyAlignment="1">
      <alignment horizontal="left" vertical="center" wrapText="1"/>
    </xf>
    <xf numFmtId="164" fontId="80" fillId="0" borderId="4" xfId="1" applyNumberFormat="1" applyFont="1" applyFill="1" applyBorder="1" applyAlignment="1">
      <alignment horizontal="right" vertical="center" wrapText="1"/>
    </xf>
    <xf numFmtId="165" fontId="12" fillId="0" borderId="6" xfId="0" applyNumberFormat="1" applyFont="1" applyBorder="1" applyAlignment="1">
      <alignment horizontal="right" vertical="center" wrapText="1"/>
    </xf>
    <xf numFmtId="14" fontId="65" fillId="0" borderId="13" xfId="0" applyNumberFormat="1" applyFont="1" applyBorder="1" applyAlignment="1">
      <alignment horizontal="right" vertical="center" wrapText="1"/>
    </xf>
    <xf numFmtId="0" fontId="58" fillId="0" borderId="0" xfId="0" applyFont="1"/>
    <xf numFmtId="0" fontId="58" fillId="0" borderId="11" xfId="0" applyFont="1" applyBorder="1"/>
    <xf numFmtId="0" fontId="68" fillId="0" borderId="10" xfId="0" applyFont="1" applyBorder="1" applyAlignment="1">
      <alignment horizontal="left" vertical="top" wrapText="1"/>
    </xf>
    <xf numFmtId="0" fontId="71" fillId="0" borderId="6" xfId="0" applyFont="1" applyBorder="1" applyAlignment="1">
      <alignment horizontal="right"/>
    </xf>
    <xf numFmtId="165" fontId="47" fillId="0" borderId="6" xfId="0" applyNumberFormat="1" applyFont="1" applyBorder="1"/>
    <xf numFmtId="165" fontId="88" fillId="0" borderId="5" xfId="0" applyNumberFormat="1" applyFont="1" applyBorder="1"/>
    <xf numFmtId="0" fontId="47" fillId="0" borderId="4" xfId="0" applyFont="1" applyBorder="1" applyAlignment="1">
      <alignment horizontal="right"/>
    </xf>
    <xf numFmtId="0" fontId="47" fillId="0" borderId="5" xfId="0" applyFont="1" applyBorder="1" applyAlignment="1">
      <alignment horizontal="right"/>
    </xf>
    <xf numFmtId="4" fontId="47" fillId="27" borderId="6" xfId="0" applyNumberFormat="1" applyFont="1" applyFill="1" applyBorder="1"/>
    <xf numFmtId="0" fontId="47" fillId="0" borderId="0" xfId="0" applyFont="1"/>
    <xf numFmtId="8" fontId="89" fillId="10" borderId="4" xfId="0" applyNumberFormat="1" applyFont="1" applyFill="1" applyBorder="1" applyAlignment="1">
      <alignment horizontal="right" vertical="center" wrapText="1"/>
    </xf>
    <xf numFmtId="0" fontId="0" fillId="0" borderId="7" xfId="0" applyBorder="1"/>
    <xf numFmtId="0" fontId="0" fillId="0" borderId="1" xfId="0" applyBorder="1"/>
    <xf numFmtId="0" fontId="47" fillId="0" borderId="20" xfId="0" applyFont="1" applyBorder="1" applyAlignment="1">
      <alignment horizontal="right"/>
    </xf>
    <xf numFmtId="0" fontId="59" fillId="0" borderId="0" xfId="0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 vertical="center"/>
    </xf>
    <xf numFmtId="0" fontId="59" fillId="25" borderId="0" xfId="0" applyFont="1" applyFill="1" applyAlignment="1">
      <alignment horizontal="left"/>
    </xf>
    <xf numFmtId="0" fontId="83" fillId="0" borderId="0" xfId="0" applyFont="1" applyAlignment="1">
      <alignment horizontal="center"/>
    </xf>
    <xf numFmtId="14" fontId="90" fillId="0" borderId="0" xfId="0" applyNumberFormat="1" applyFont="1" applyAlignment="1">
      <alignment horizontal="right"/>
    </xf>
    <xf numFmtId="0" fontId="83" fillId="0" borderId="0" xfId="0" applyFont="1"/>
    <xf numFmtId="0" fontId="90" fillId="0" borderId="0" xfId="0" applyFont="1" applyAlignment="1">
      <alignment horizontal="center"/>
    </xf>
    <xf numFmtId="14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25" borderId="0" xfId="0" applyFill="1" applyAlignment="1">
      <alignment horizontal="left"/>
    </xf>
    <xf numFmtId="0" fontId="0" fillId="0" borderId="0" xfId="0" applyAlignment="1">
      <alignment horizontal="left" vertical="top"/>
    </xf>
    <xf numFmtId="0" fontId="0" fillId="25" borderId="0" xfId="0" applyFill="1" applyAlignment="1">
      <alignment horizontal="left" vertical="top"/>
    </xf>
    <xf numFmtId="0" fontId="0" fillId="0" borderId="0" xfId="0" applyAlignment="1">
      <alignment vertical="top" wrapText="1"/>
    </xf>
    <xf numFmtId="0" fontId="93" fillId="0" borderId="0" xfId="0" applyFont="1" applyAlignment="1">
      <alignment horizontal="left" vertical="top"/>
    </xf>
    <xf numFmtId="168" fontId="94" fillId="0" borderId="38" xfId="0" applyNumberFormat="1" applyFont="1" applyBorder="1" applyAlignment="1">
      <alignment horizontal="center" vertical="center" shrinkToFit="1"/>
    </xf>
    <xf numFmtId="168" fontId="94" fillId="0" borderId="0" xfId="0" applyNumberFormat="1" applyFont="1" applyAlignment="1">
      <alignment horizontal="center" vertical="center" shrinkToFit="1"/>
    </xf>
    <xf numFmtId="0" fontId="96" fillId="0" borderId="42" xfId="0" applyFont="1" applyBorder="1" applyAlignment="1">
      <alignment horizontal="right" vertical="top" wrapText="1"/>
    </xf>
    <xf numFmtId="0" fontId="0" fillId="0" borderId="0" xfId="0" applyAlignment="1">
      <alignment vertical="top"/>
    </xf>
    <xf numFmtId="165" fontId="94" fillId="0" borderId="37" xfId="0" applyNumberFormat="1" applyFont="1" applyBorder="1" applyAlignment="1">
      <alignment horizontal="right" vertical="top" shrinkToFit="1"/>
    </xf>
    <xf numFmtId="4" fontId="94" fillId="0" borderId="37" xfId="0" applyNumberFormat="1" applyFont="1" applyBorder="1" applyAlignment="1">
      <alignment horizontal="right" vertical="top" shrinkToFit="1"/>
    </xf>
    <xf numFmtId="0" fontId="78" fillId="0" borderId="11" xfId="0" applyFont="1" applyBorder="1" applyAlignment="1">
      <alignment horizontal="left" vertical="center"/>
    </xf>
    <xf numFmtId="4" fontId="22" fillId="10" borderId="26" xfId="1" applyNumberFormat="1" applyFont="1" applyFill="1" applyBorder="1" applyAlignment="1">
      <alignment horizontal="center" vertical="center" wrapText="1"/>
    </xf>
    <xf numFmtId="0" fontId="9" fillId="0" borderId="13" xfId="0" applyFont="1" applyBorder="1" applyAlignment="1">
      <alignment vertical="top" wrapText="1"/>
    </xf>
    <xf numFmtId="8" fontId="9" fillId="0" borderId="4" xfId="0" applyNumberFormat="1" applyFont="1" applyBorder="1" applyAlignment="1">
      <alignment horizontal="right" vertical="center" wrapText="1"/>
    </xf>
    <xf numFmtId="8" fontId="9" fillId="0" borderId="5" xfId="0" applyNumberFormat="1" applyFont="1" applyBorder="1" applyAlignment="1">
      <alignment horizontal="right" vertical="center" wrapText="1"/>
    </xf>
    <xf numFmtId="8" fontId="9" fillId="0" borderId="26" xfId="0" applyNumberFormat="1" applyFont="1" applyBorder="1" applyAlignment="1">
      <alignment horizontal="right" vertical="center" wrapText="1"/>
    </xf>
    <xf numFmtId="0" fontId="11" fillId="0" borderId="8" xfId="0" applyFont="1" applyBorder="1" applyAlignment="1">
      <alignment vertical="top" wrapText="1"/>
    </xf>
    <xf numFmtId="0" fontId="11" fillId="0" borderId="9" xfId="0" applyFont="1" applyBorder="1" applyAlignment="1">
      <alignment horizontal="justify" vertical="top" wrapText="1"/>
    </xf>
    <xf numFmtId="0" fontId="12" fillId="0" borderId="2" xfId="0" applyFont="1" applyBorder="1" applyAlignment="1">
      <alignment horizontal="justify" vertical="top" wrapText="1"/>
    </xf>
    <xf numFmtId="0" fontId="6" fillId="0" borderId="6" xfId="0" applyFont="1" applyBorder="1"/>
    <xf numFmtId="8" fontId="9" fillId="0" borderId="10" xfId="0" applyNumberFormat="1" applyFont="1" applyBorder="1" applyAlignment="1">
      <alignment vertical="top" wrapText="1"/>
    </xf>
    <xf numFmtId="0" fontId="74" fillId="0" borderId="10" xfId="0" applyFont="1" applyBorder="1" applyAlignment="1">
      <alignment vertical="top" wrapText="1"/>
    </xf>
    <xf numFmtId="0" fontId="9" fillId="10" borderId="13" xfId="0" applyFont="1" applyFill="1" applyBorder="1" applyAlignment="1">
      <alignment horizontal="left" vertical="top" wrapText="1"/>
    </xf>
    <xf numFmtId="0" fontId="65" fillId="0" borderId="4" xfId="0" applyFont="1" applyBorder="1" applyAlignment="1">
      <alignment horizontal="center" vertical="top" wrapText="1"/>
    </xf>
    <xf numFmtId="0" fontId="59" fillId="0" borderId="64" xfId="0" applyFont="1" applyBorder="1" applyAlignment="1">
      <alignment horizontal="center" vertical="center" wrapText="1"/>
    </xf>
    <xf numFmtId="0" fontId="59" fillId="0" borderId="65" xfId="0" applyFont="1" applyBorder="1" applyAlignment="1">
      <alignment horizontal="center" vertical="center" wrapText="1"/>
    </xf>
    <xf numFmtId="49" fontId="59" fillId="0" borderId="65" xfId="0" applyNumberFormat="1" applyFont="1" applyBorder="1" applyAlignment="1">
      <alignment horizontal="center" vertical="center" wrapText="1"/>
    </xf>
    <xf numFmtId="0" fontId="59" fillId="0" borderId="66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14" fontId="0" fillId="0" borderId="8" xfId="0" applyNumberFormat="1" applyBorder="1"/>
    <xf numFmtId="49" fontId="0" fillId="0" borderId="8" xfId="0" applyNumberFormat="1" applyBorder="1"/>
    <xf numFmtId="0" fontId="84" fillId="0" borderId="8" xfId="2" applyFill="1" applyBorder="1"/>
    <xf numFmtId="0" fontId="84" fillId="0" borderId="1" xfId="2" applyFill="1" applyBorder="1"/>
    <xf numFmtId="14" fontId="0" fillId="0" borderId="4" xfId="0" applyNumberFormat="1" applyBorder="1"/>
    <xf numFmtId="49" fontId="0" fillId="0" borderId="4" xfId="0" applyNumberFormat="1" applyBorder="1"/>
    <xf numFmtId="164" fontId="0" fillId="0" borderId="4" xfId="0" applyNumberFormat="1" applyBorder="1"/>
    <xf numFmtId="0" fontId="84" fillId="0" borderId="4" xfId="2" applyFill="1" applyBorder="1"/>
    <xf numFmtId="0" fontId="84" fillId="0" borderId="12" xfId="2" applyFill="1" applyBorder="1"/>
    <xf numFmtId="0" fontId="84" fillId="0" borderId="4" xfId="2" applyBorder="1"/>
    <xf numFmtId="0" fontId="84" fillId="0" borderId="12" xfId="2" applyBorder="1"/>
    <xf numFmtId="0" fontId="0" fillId="28" borderId="4" xfId="0" applyFill="1" applyBorder="1"/>
    <xf numFmtId="0" fontId="0" fillId="28" borderId="12" xfId="0" applyFill="1" applyBorder="1"/>
    <xf numFmtId="14" fontId="0" fillId="0" borderId="26" xfId="0" applyNumberFormat="1" applyBorder="1"/>
    <xf numFmtId="49" fontId="0" fillId="0" borderId="26" xfId="0" applyNumberFormat="1" applyBorder="1"/>
    <xf numFmtId="0" fontId="0" fillId="0" borderId="16" xfId="0" applyBorder="1"/>
    <xf numFmtId="0" fontId="0" fillId="0" borderId="14" xfId="0" applyBorder="1"/>
    <xf numFmtId="14" fontId="0" fillId="0" borderId="14" xfId="0" applyNumberFormat="1" applyBorder="1"/>
    <xf numFmtId="49" fontId="0" fillId="0" borderId="14" xfId="0" applyNumberFormat="1" applyBorder="1"/>
    <xf numFmtId="0" fontId="84" fillId="0" borderId="14" xfId="2" applyFill="1" applyBorder="1"/>
    <xf numFmtId="0" fontId="84" fillId="0" borderId="67" xfId="2" applyFill="1" applyBorder="1"/>
    <xf numFmtId="0" fontId="0" fillId="0" borderId="67" xfId="0" applyBorder="1"/>
    <xf numFmtId="49" fontId="0" fillId="0" borderId="4" xfId="0" applyNumberFormat="1" applyBorder="1" applyAlignment="1">
      <alignment horizontal="left"/>
    </xf>
    <xf numFmtId="0" fontId="0" fillId="26" borderId="4" xfId="0" applyFill="1" applyBorder="1"/>
    <xf numFmtId="0" fontId="0" fillId="26" borderId="12" xfId="0" applyFill="1" applyBorder="1"/>
    <xf numFmtId="164" fontId="0" fillId="0" borderId="4" xfId="0" applyNumberFormat="1" applyBorder="1" applyAlignment="1">
      <alignment horizontal="right"/>
    </xf>
    <xf numFmtId="49" fontId="0" fillId="0" borderId="0" xfId="0" applyNumberFormat="1"/>
    <xf numFmtId="164" fontId="0" fillId="0" borderId="0" xfId="0" applyNumberFormat="1"/>
    <xf numFmtId="0" fontId="84" fillId="0" borderId="0" xfId="2" applyAlignment="1">
      <alignment horizontal="left" vertical="top"/>
    </xf>
    <xf numFmtId="0" fontId="0" fillId="0" borderId="0" xfId="0" applyAlignment="1">
      <alignment vertical="center" wrapText="1"/>
    </xf>
    <xf numFmtId="0" fontId="99" fillId="0" borderId="0" xfId="0" applyFont="1"/>
    <xf numFmtId="0" fontId="100" fillId="0" borderId="0" xfId="2" applyFont="1"/>
    <xf numFmtId="0" fontId="0" fillId="25" borderId="0" xfId="0" applyFill="1" applyAlignment="1">
      <alignment horizontal="center" vertical="top"/>
    </xf>
    <xf numFmtId="0" fontId="0" fillId="25" borderId="0" xfId="0" applyFill="1" applyAlignment="1">
      <alignment horizontal="center"/>
    </xf>
    <xf numFmtId="0" fontId="105" fillId="0" borderId="0" xfId="0" applyFont="1"/>
    <xf numFmtId="0" fontId="22" fillId="10" borderId="13" xfId="0" applyFont="1" applyFill="1" applyBorder="1" applyAlignment="1">
      <alignment horizontal="center" vertical="center" wrapText="1"/>
    </xf>
    <xf numFmtId="44" fontId="22" fillId="10" borderId="4" xfId="1" applyFont="1" applyFill="1" applyBorder="1" applyAlignment="1">
      <alignment horizontal="center" vertical="center" wrapText="1"/>
    </xf>
    <xf numFmtId="0" fontId="22" fillId="10" borderId="4" xfId="1" applyNumberFormat="1" applyFont="1" applyFill="1" applyBorder="1" applyAlignment="1">
      <alignment horizontal="center" vertical="center" wrapText="1"/>
    </xf>
    <xf numFmtId="0" fontId="22" fillId="10" borderId="5" xfId="0" applyFont="1" applyFill="1" applyBorder="1" applyAlignment="1">
      <alignment horizontal="center" vertical="center" wrapText="1"/>
    </xf>
    <xf numFmtId="0" fontId="89" fillId="10" borderId="13" xfId="0" applyFont="1" applyFill="1" applyBorder="1" applyAlignment="1">
      <alignment vertical="top" wrapText="1"/>
    </xf>
    <xf numFmtId="8" fontId="89" fillId="10" borderId="5" xfId="0" applyNumberFormat="1" applyFont="1" applyFill="1" applyBorder="1" applyAlignment="1">
      <alignment horizontal="right" vertical="center" wrapText="1"/>
    </xf>
    <xf numFmtId="0" fontId="106" fillId="10" borderId="6" xfId="0" applyFont="1" applyFill="1" applyBorder="1" applyAlignment="1">
      <alignment vertical="top" wrapText="1"/>
    </xf>
    <xf numFmtId="0" fontId="106" fillId="10" borderId="4" xfId="0" applyFont="1" applyFill="1" applyBorder="1" applyAlignment="1">
      <alignment vertical="top" wrapText="1"/>
    </xf>
    <xf numFmtId="0" fontId="106" fillId="10" borderId="5" xfId="0" applyFont="1" applyFill="1" applyBorder="1" applyAlignment="1">
      <alignment vertical="top" wrapText="1"/>
    </xf>
    <xf numFmtId="0" fontId="106" fillId="10" borderId="13" xfId="0" applyFont="1" applyFill="1" applyBorder="1" applyAlignment="1">
      <alignment horizontal="justify" vertical="top" wrapText="1"/>
    </xf>
    <xf numFmtId="0" fontId="63" fillId="10" borderId="26" xfId="0" applyFont="1" applyFill="1" applyBorder="1" applyAlignment="1">
      <alignment horizontal="justify" vertical="top" wrapText="1"/>
    </xf>
    <xf numFmtId="0" fontId="106" fillId="10" borderId="10" xfId="0" applyFont="1" applyFill="1" applyBorder="1" applyAlignment="1">
      <alignment horizontal="justify" vertical="top" wrapText="1"/>
    </xf>
    <xf numFmtId="0" fontId="107" fillId="10" borderId="4" xfId="0" applyFont="1" applyFill="1" applyBorder="1"/>
    <xf numFmtId="8" fontId="89" fillId="10" borderId="10" xfId="0" applyNumberFormat="1" applyFont="1" applyFill="1" applyBorder="1" applyAlignment="1">
      <alignment vertical="top" wrapText="1"/>
    </xf>
    <xf numFmtId="0" fontId="108" fillId="10" borderId="10" xfId="0" applyFont="1" applyFill="1" applyBorder="1" applyAlignment="1">
      <alignment vertical="top" wrapText="1"/>
    </xf>
    <xf numFmtId="8" fontId="109" fillId="3" borderId="5" xfId="0" applyNumberFormat="1" applyFont="1" applyFill="1" applyBorder="1" applyAlignment="1">
      <alignment horizontal="right" vertical="center" wrapText="1"/>
    </xf>
    <xf numFmtId="4" fontId="89" fillId="10" borderId="6" xfId="0" applyNumberFormat="1" applyFont="1" applyFill="1" applyBorder="1" applyAlignment="1">
      <alignment horizontal="right" vertical="center" wrapText="1"/>
    </xf>
    <xf numFmtId="0" fontId="106" fillId="10" borderId="6" xfId="0" applyFont="1" applyFill="1" applyBorder="1" applyAlignment="1">
      <alignment horizontal="justify" vertical="top" wrapText="1"/>
    </xf>
    <xf numFmtId="0" fontId="107" fillId="10" borderId="5" xfId="0" applyFont="1" applyFill="1" applyBorder="1"/>
    <xf numFmtId="0" fontId="110" fillId="10" borderId="10" xfId="0" applyFont="1" applyFill="1" applyBorder="1" applyAlignment="1">
      <alignment vertical="top" wrapText="1"/>
    </xf>
    <xf numFmtId="0" fontId="63" fillId="0" borderId="13" xfId="0" applyFont="1" applyBorder="1" applyAlignment="1">
      <alignment horizontal="right" vertical="center" wrapText="1"/>
    </xf>
    <xf numFmtId="7" fontId="63" fillId="0" borderId="4" xfId="0" applyNumberFormat="1" applyFont="1" applyBorder="1" applyAlignment="1">
      <alignment horizontal="right" vertical="center" wrapText="1"/>
    </xf>
    <xf numFmtId="7" fontId="63" fillId="0" borderId="4" xfId="1" applyNumberFormat="1" applyFont="1" applyFill="1" applyBorder="1" applyAlignment="1">
      <alignment horizontal="right" vertical="center" wrapText="1"/>
    </xf>
    <xf numFmtId="7" fontId="63" fillId="0" borderId="5" xfId="1" applyNumberFormat="1" applyFont="1" applyFill="1" applyBorder="1" applyAlignment="1">
      <alignment horizontal="right" vertical="center" wrapText="1"/>
    </xf>
    <xf numFmtId="4" fontId="63" fillId="0" borderId="6" xfId="1" applyNumberFormat="1" applyFont="1" applyFill="1" applyBorder="1" applyAlignment="1">
      <alignment horizontal="right" vertical="center" wrapText="1"/>
    </xf>
    <xf numFmtId="164" fontId="63" fillId="0" borderId="6" xfId="1" applyNumberFormat="1" applyFont="1" applyFill="1" applyBorder="1" applyAlignment="1">
      <alignment horizontal="right" vertical="center" wrapText="1"/>
    </xf>
    <xf numFmtId="164" fontId="63" fillId="0" borderId="4" xfId="1" applyNumberFormat="1" applyFont="1" applyFill="1" applyBorder="1" applyAlignment="1">
      <alignment horizontal="right" vertical="center" wrapText="1"/>
    </xf>
    <xf numFmtId="164" fontId="63" fillId="0" borderId="11" xfId="0" applyNumberFormat="1" applyFont="1" applyBorder="1" applyAlignment="1">
      <alignment horizontal="right" vertical="center" wrapText="1"/>
    </xf>
    <xf numFmtId="164" fontId="63" fillId="0" borderId="10" xfId="1" applyNumberFormat="1" applyFont="1" applyFill="1" applyBorder="1" applyAlignment="1">
      <alignment horizontal="right" vertical="center" wrapText="1"/>
    </xf>
    <xf numFmtId="44" fontId="63" fillId="0" borderId="6" xfId="1" applyFont="1" applyFill="1" applyBorder="1" applyAlignment="1">
      <alignment vertical="top" wrapText="1"/>
    </xf>
    <xf numFmtId="0" fontId="63" fillId="0" borderId="5" xfId="0" applyFont="1" applyBorder="1"/>
    <xf numFmtId="8" fontId="63" fillId="0" borderId="10" xfId="1" applyNumberFormat="1" applyFont="1" applyFill="1" applyBorder="1" applyAlignment="1">
      <alignment vertical="top" wrapText="1"/>
    </xf>
    <xf numFmtId="44" fontId="63" fillId="0" borderId="11" xfId="1" applyFont="1" applyFill="1" applyBorder="1" applyAlignment="1">
      <alignment vertical="top" wrapText="1"/>
    </xf>
    <xf numFmtId="0" fontId="111" fillId="10" borderId="13" xfId="0" applyFont="1" applyFill="1" applyBorder="1" applyAlignment="1">
      <alignment vertical="center" wrapText="1"/>
    </xf>
    <xf numFmtId="8" fontId="111" fillId="10" borderId="4" xfId="0" applyNumberFormat="1" applyFont="1" applyFill="1" applyBorder="1" applyAlignment="1">
      <alignment horizontal="right" vertical="center" wrapText="1"/>
    </xf>
    <xf numFmtId="7" fontId="111" fillId="10" borderId="4" xfId="0" applyNumberFormat="1" applyFont="1" applyFill="1" applyBorder="1" applyAlignment="1">
      <alignment horizontal="right" vertical="center" wrapText="1"/>
    </xf>
    <xf numFmtId="8" fontId="111" fillId="10" borderId="5" xfId="0" applyNumberFormat="1" applyFont="1" applyFill="1" applyBorder="1" applyAlignment="1">
      <alignment horizontal="right" vertical="center" wrapText="1"/>
    </xf>
    <xf numFmtId="4" fontId="111" fillId="10" borderId="6" xfId="0" applyNumberFormat="1" applyFont="1" applyFill="1" applyBorder="1" applyAlignment="1">
      <alignment horizontal="right" vertical="center" wrapText="1"/>
    </xf>
    <xf numFmtId="164" fontId="63" fillId="21" borderId="6" xfId="1" applyNumberFormat="1" applyFont="1" applyFill="1" applyBorder="1" applyAlignment="1">
      <alignment horizontal="right" vertical="center" wrapText="1"/>
    </xf>
    <xf numFmtId="164" fontId="63" fillId="21" borderId="4" xfId="1" applyNumberFormat="1" applyFont="1" applyFill="1" applyBorder="1" applyAlignment="1">
      <alignment horizontal="right" vertical="center" wrapText="1"/>
    </xf>
    <xf numFmtId="164" fontId="63" fillId="21" borderId="5" xfId="1" applyNumberFormat="1" applyFont="1" applyFill="1" applyBorder="1" applyAlignment="1">
      <alignment horizontal="right" vertical="center" wrapText="1"/>
    </xf>
    <xf numFmtId="164" fontId="63" fillId="21" borderId="11" xfId="0" applyNumberFormat="1" applyFont="1" applyFill="1" applyBorder="1" applyAlignment="1">
      <alignment horizontal="right" vertical="center" wrapText="1"/>
    </xf>
    <xf numFmtId="164" fontId="63" fillId="21" borderId="10" xfId="1" applyNumberFormat="1" applyFont="1" applyFill="1" applyBorder="1" applyAlignment="1">
      <alignment horizontal="right" vertical="center" wrapText="1"/>
    </xf>
    <xf numFmtId="14" fontId="63" fillId="21" borderId="6" xfId="1" applyNumberFormat="1" applyFont="1" applyFill="1" applyBorder="1" applyAlignment="1">
      <alignment vertical="top" wrapText="1"/>
    </xf>
    <xf numFmtId="14" fontId="63" fillId="21" borderId="5" xfId="0" applyNumberFormat="1" applyFont="1" applyFill="1" applyBorder="1"/>
    <xf numFmtId="8" fontId="106" fillId="0" borderId="10" xfId="1" applyNumberFormat="1" applyFont="1" applyFill="1" applyBorder="1" applyAlignment="1">
      <alignment vertical="top" wrapText="1"/>
    </xf>
    <xf numFmtId="0" fontId="106" fillId="20" borderId="34" xfId="0" applyFont="1" applyFill="1" applyBorder="1" applyAlignment="1">
      <alignment horizontal="left" vertical="center" wrapText="1"/>
    </xf>
    <xf numFmtId="165" fontId="112" fillId="20" borderId="0" xfId="0" applyNumberFormat="1" applyFont="1" applyFill="1" applyAlignment="1">
      <alignment horizontal="right" vertical="center"/>
    </xf>
    <xf numFmtId="7" fontId="63" fillId="20" borderId="23" xfId="1" applyNumberFormat="1" applyFont="1" applyFill="1" applyBorder="1" applyAlignment="1">
      <alignment horizontal="right" vertical="center" wrapText="1"/>
    </xf>
    <xf numFmtId="7" fontId="106" fillId="20" borderId="4" xfId="1" applyNumberFormat="1" applyFont="1" applyFill="1" applyBorder="1" applyAlignment="1">
      <alignment horizontal="right" vertical="center" wrapText="1"/>
    </xf>
    <xf numFmtId="7" fontId="106" fillId="7" borderId="5" xfId="1" applyNumberFormat="1" applyFont="1" applyFill="1" applyBorder="1" applyAlignment="1">
      <alignment horizontal="right" vertical="center" wrapText="1"/>
    </xf>
    <xf numFmtId="4" fontId="63" fillId="20" borderId="6" xfId="1" applyNumberFormat="1" applyFont="1" applyFill="1" applyBorder="1" applyAlignment="1">
      <alignment horizontal="right" vertical="center" wrapText="1"/>
    </xf>
    <xf numFmtId="164" fontId="63" fillId="24" borderId="6" xfId="1" applyNumberFormat="1" applyFont="1" applyFill="1" applyBorder="1" applyAlignment="1">
      <alignment horizontal="right" vertical="center" wrapText="1"/>
    </xf>
    <xf numFmtId="164" fontId="63" fillId="24" borderId="4" xfId="1" applyNumberFormat="1" applyFont="1" applyFill="1" applyBorder="1" applyAlignment="1">
      <alignment horizontal="right" vertical="center" wrapText="1"/>
    </xf>
    <xf numFmtId="0" fontId="105" fillId="24" borderId="0" xfId="0" applyFont="1" applyFill="1"/>
    <xf numFmtId="164" fontId="63" fillId="24" borderId="5" xfId="1" applyNumberFormat="1" applyFont="1" applyFill="1" applyBorder="1" applyAlignment="1">
      <alignment horizontal="right" vertical="center" wrapText="1"/>
    </xf>
    <xf numFmtId="164" fontId="63" fillId="24" borderId="11" xfId="0" applyNumberFormat="1" applyFont="1" applyFill="1" applyBorder="1" applyAlignment="1">
      <alignment horizontal="right" vertical="center" wrapText="1"/>
    </xf>
    <xf numFmtId="164" fontId="63" fillId="24" borderId="10" xfId="1" applyNumberFormat="1" applyFont="1" applyFill="1" applyBorder="1" applyAlignment="1">
      <alignment horizontal="right" vertical="center" wrapText="1"/>
    </xf>
    <xf numFmtId="14" fontId="63" fillId="24" borderId="6" xfId="1" applyNumberFormat="1" applyFont="1" applyFill="1" applyBorder="1" applyAlignment="1">
      <alignment vertical="top" wrapText="1"/>
    </xf>
    <xf numFmtId="0" fontId="63" fillId="24" borderId="5" xfId="0" applyFont="1" applyFill="1" applyBorder="1"/>
    <xf numFmtId="44" fontId="63" fillId="0" borderId="11" xfId="1" applyFont="1" applyFill="1" applyBorder="1" applyAlignment="1">
      <alignment horizontal="center" vertical="center" wrapText="1"/>
    </xf>
    <xf numFmtId="0" fontId="107" fillId="0" borderId="13" xfId="0" applyFont="1" applyBorder="1" applyAlignment="1">
      <alignment horizontal="right" vertical="center" wrapText="1"/>
    </xf>
    <xf numFmtId="7" fontId="106" fillId="0" borderId="4" xfId="0" applyNumberFormat="1" applyFont="1" applyBorder="1" applyAlignment="1">
      <alignment horizontal="right" vertical="center" wrapText="1"/>
    </xf>
    <xf numFmtId="7" fontId="106" fillId="0" borderId="4" xfId="1" applyNumberFormat="1" applyFont="1" applyFill="1" applyBorder="1" applyAlignment="1">
      <alignment horizontal="right" vertical="center" wrapText="1"/>
    </xf>
    <xf numFmtId="7" fontId="106" fillId="0" borderId="5" xfId="0" applyNumberFormat="1" applyFont="1" applyBorder="1" applyAlignment="1">
      <alignment horizontal="right" vertical="center" wrapText="1"/>
    </xf>
    <xf numFmtId="165" fontId="63" fillId="0" borderId="6" xfId="1" applyNumberFormat="1" applyFont="1" applyFill="1" applyBorder="1" applyAlignment="1">
      <alignment horizontal="right" vertical="center" wrapText="1"/>
    </xf>
    <xf numFmtId="8" fontId="113" fillId="0" borderId="5" xfId="0" applyNumberFormat="1" applyFont="1" applyBorder="1" applyAlignment="1">
      <alignment horizontal="right" vertical="center" wrapText="1"/>
    </xf>
    <xf numFmtId="164" fontId="63" fillId="6" borderId="4" xfId="1" applyNumberFormat="1" applyFont="1" applyFill="1" applyBorder="1" applyAlignment="1">
      <alignment horizontal="right" vertical="center" wrapText="1"/>
    </xf>
    <xf numFmtId="164" fontId="63" fillId="6" borderId="11" xfId="0" applyNumberFormat="1" applyFont="1" applyFill="1" applyBorder="1" applyAlignment="1">
      <alignment horizontal="right" vertical="center" wrapText="1"/>
    </xf>
    <xf numFmtId="164" fontId="63" fillId="6" borderId="10" xfId="1" applyNumberFormat="1" applyFont="1" applyFill="1" applyBorder="1" applyAlignment="1">
      <alignment horizontal="right" vertical="center" wrapText="1"/>
    </xf>
    <xf numFmtId="14" fontId="63" fillId="6" borderId="6" xfId="1" applyNumberFormat="1" applyFont="1" applyFill="1" applyBorder="1" applyAlignment="1">
      <alignment vertical="top" wrapText="1"/>
    </xf>
    <xf numFmtId="0" fontId="63" fillId="6" borderId="5" xfId="0" applyFont="1" applyFill="1" applyBorder="1"/>
    <xf numFmtId="44" fontId="106" fillId="0" borderId="11" xfId="1" applyFont="1" applyFill="1" applyBorder="1" applyAlignment="1">
      <alignment horizontal="center" vertical="center" wrapText="1"/>
    </xf>
    <xf numFmtId="8" fontId="106" fillId="0" borderId="5" xfId="1" applyNumberFormat="1" applyFont="1" applyFill="1" applyBorder="1" applyAlignment="1">
      <alignment horizontal="right" vertical="center" wrapText="1"/>
    </xf>
    <xf numFmtId="164" fontId="63" fillId="0" borderId="6" xfId="0" applyNumberFormat="1" applyFont="1" applyBorder="1" applyAlignment="1">
      <alignment horizontal="right" vertical="center"/>
    </xf>
    <xf numFmtId="164" fontId="63" fillId="0" borderId="4" xfId="0" applyNumberFormat="1" applyFont="1" applyBorder="1" applyAlignment="1">
      <alignment horizontal="right" vertical="center"/>
    </xf>
    <xf numFmtId="44" fontId="63" fillId="0" borderId="10" xfId="0" applyNumberFormat="1" applyFont="1" applyBorder="1"/>
    <xf numFmtId="0" fontId="107" fillId="0" borderId="11" xfId="0" applyFont="1" applyBorder="1" applyAlignment="1">
      <alignment horizontal="center" vertical="center"/>
    </xf>
    <xf numFmtId="0" fontId="106" fillId="20" borderId="13" xfId="0" applyFont="1" applyFill="1" applyBorder="1" applyAlignment="1">
      <alignment vertical="center" wrapText="1"/>
    </xf>
    <xf numFmtId="7" fontId="106" fillId="20" borderId="4" xfId="0" applyNumberFormat="1" applyFont="1" applyFill="1" applyBorder="1" applyAlignment="1">
      <alignment horizontal="right" vertical="center" wrapText="1"/>
    </xf>
    <xf numFmtId="7" fontId="63" fillId="20" borderId="4" xfId="1" applyNumberFormat="1" applyFont="1" applyFill="1" applyBorder="1" applyAlignment="1">
      <alignment horizontal="right" vertical="center" wrapText="1"/>
    </xf>
    <xf numFmtId="7" fontId="112" fillId="20" borderId="0" xfId="0" applyNumberFormat="1" applyFont="1" applyFill="1"/>
    <xf numFmtId="7" fontId="106" fillId="7" borderId="4" xfId="1" applyNumberFormat="1" applyFont="1" applyFill="1" applyBorder="1" applyAlignment="1">
      <alignment horizontal="right" vertical="center" wrapText="1"/>
    </xf>
    <xf numFmtId="165" fontId="106" fillId="20" borderId="6" xfId="1" applyNumberFormat="1" applyFont="1" applyFill="1" applyBorder="1" applyAlignment="1">
      <alignment horizontal="right" vertical="center" wrapText="1"/>
    </xf>
    <xf numFmtId="165" fontId="63" fillId="0" borderId="0" xfId="1" applyNumberFormat="1" applyFont="1" applyFill="1" applyBorder="1" applyAlignment="1">
      <alignment horizontal="right" vertical="center" wrapText="1"/>
    </xf>
    <xf numFmtId="8" fontId="105" fillId="0" borderId="0" xfId="0" applyNumberFormat="1" applyFont="1"/>
    <xf numFmtId="8" fontId="106" fillId="7" borderId="5" xfId="1" applyNumberFormat="1" applyFont="1" applyFill="1" applyBorder="1" applyAlignment="1">
      <alignment horizontal="right" vertical="center" wrapText="1"/>
    </xf>
    <xf numFmtId="0" fontId="107" fillId="0" borderId="13" xfId="0" applyFont="1" applyBorder="1" applyAlignment="1">
      <alignment vertical="center" wrapText="1"/>
    </xf>
    <xf numFmtId="0" fontId="105" fillId="0" borderId="0" xfId="0" applyFont="1" applyAlignment="1">
      <alignment vertical="center"/>
    </xf>
    <xf numFmtId="0" fontId="107" fillId="0" borderId="11" xfId="0" applyFont="1" applyBorder="1" applyAlignment="1">
      <alignment horizontal="left" vertical="center" wrapText="1"/>
    </xf>
    <xf numFmtId="0" fontId="107" fillId="0" borderId="11" xfId="0" applyFont="1" applyBorder="1" applyAlignment="1">
      <alignment horizontal="left" vertical="center"/>
    </xf>
    <xf numFmtId="0" fontId="106" fillId="20" borderId="13" xfId="0" applyFont="1" applyFill="1" applyBorder="1" applyAlignment="1">
      <alignment horizontal="left" vertical="center" wrapText="1"/>
    </xf>
    <xf numFmtId="0" fontId="107" fillId="15" borderId="13" xfId="0" applyFont="1" applyFill="1" applyBorder="1" applyAlignment="1">
      <alignment horizontal="right" vertical="center" wrapText="1"/>
    </xf>
    <xf numFmtId="164" fontId="63" fillId="0" borderId="5" xfId="1" applyNumberFormat="1" applyFont="1" applyFill="1" applyBorder="1" applyAlignment="1">
      <alignment horizontal="center" vertical="center" wrapText="1"/>
    </xf>
    <xf numFmtId="164" fontId="63" fillId="21" borderId="5" xfId="1" applyNumberFormat="1" applyFont="1" applyFill="1" applyBorder="1" applyAlignment="1">
      <alignment horizontal="center" vertical="center" wrapText="1"/>
    </xf>
    <xf numFmtId="44" fontId="63" fillId="21" borderId="6" xfId="1" applyFont="1" applyFill="1" applyBorder="1" applyAlignment="1">
      <alignment vertical="top" wrapText="1"/>
    </xf>
    <xf numFmtId="0" fontId="63" fillId="21" borderId="5" xfId="0" applyFont="1" applyFill="1" applyBorder="1"/>
    <xf numFmtId="14" fontId="106" fillId="0" borderId="11" xfId="1" applyNumberFormat="1" applyFont="1" applyFill="1" applyBorder="1" applyAlignment="1">
      <alignment horizontal="center" vertical="top" wrapText="1"/>
    </xf>
    <xf numFmtId="7" fontId="106" fillId="0" borderId="5" xfId="1" applyNumberFormat="1" applyFont="1" applyFill="1" applyBorder="1" applyAlignment="1">
      <alignment horizontal="right" vertical="center" wrapText="1"/>
    </xf>
    <xf numFmtId="164" fontId="63" fillId="6" borderId="6" xfId="1" applyNumberFormat="1" applyFont="1" applyFill="1" applyBorder="1" applyAlignment="1">
      <alignment horizontal="right" vertical="center" wrapText="1"/>
    </xf>
    <xf numFmtId="8" fontId="63" fillId="6" borderId="10" xfId="1" applyNumberFormat="1" applyFont="1" applyFill="1" applyBorder="1" applyAlignment="1">
      <alignment vertical="top" wrapText="1"/>
    </xf>
    <xf numFmtId="8" fontId="63" fillId="0" borderId="11" xfId="1" applyNumberFormat="1" applyFont="1" applyFill="1" applyBorder="1" applyAlignment="1">
      <alignment vertical="top" wrapText="1"/>
    </xf>
    <xf numFmtId="164" fontId="63" fillId="6" borderId="26" xfId="1" applyNumberFormat="1" applyFont="1" applyFill="1" applyBorder="1" applyAlignment="1">
      <alignment horizontal="right" vertical="center" wrapText="1"/>
    </xf>
    <xf numFmtId="14" fontId="63" fillId="0" borderId="6" xfId="1" applyNumberFormat="1" applyFont="1" applyFill="1" applyBorder="1" applyAlignment="1">
      <alignment vertical="top" wrapText="1"/>
    </xf>
    <xf numFmtId="14" fontId="63" fillId="0" borderId="11" xfId="1" applyNumberFormat="1" applyFont="1" applyFill="1" applyBorder="1" applyAlignment="1">
      <alignment vertical="top" wrapText="1"/>
    </xf>
    <xf numFmtId="0" fontId="63" fillId="0" borderId="0" xfId="0" applyFont="1" applyAlignment="1">
      <alignment horizontal="right" vertical="center" wrapText="1"/>
    </xf>
    <xf numFmtId="7" fontId="106" fillId="0" borderId="0" xfId="0" applyNumberFormat="1" applyFont="1" applyAlignment="1">
      <alignment horizontal="right" vertical="center" wrapText="1"/>
    </xf>
    <xf numFmtId="7" fontId="63" fillId="0" borderId="0" xfId="1" applyNumberFormat="1" applyFont="1" applyFill="1" applyBorder="1" applyAlignment="1">
      <alignment horizontal="right" vertical="center" wrapText="1"/>
    </xf>
    <xf numFmtId="7" fontId="106" fillId="0" borderId="0" xfId="1" applyNumberFormat="1" applyFont="1" applyFill="1" applyBorder="1" applyAlignment="1">
      <alignment horizontal="right" vertical="center" wrapText="1"/>
    </xf>
    <xf numFmtId="164" fontId="63" fillId="6" borderId="0" xfId="1" applyNumberFormat="1" applyFont="1" applyFill="1" applyBorder="1" applyAlignment="1">
      <alignment horizontal="right" vertical="center" wrapText="1"/>
    </xf>
    <xf numFmtId="164" fontId="63" fillId="0" borderId="0" xfId="1" applyNumberFormat="1" applyFont="1" applyFill="1" applyBorder="1" applyAlignment="1">
      <alignment horizontal="right" vertical="center" wrapText="1"/>
    </xf>
    <xf numFmtId="14" fontId="63" fillId="0" borderId="0" xfId="1" applyNumberFormat="1" applyFont="1" applyFill="1" applyBorder="1" applyAlignment="1">
      <alignment vertical="top" wrapText="1"/>
    </xf>
    <xf numFmtId="0" fontId="63" fillId="0" borderId="0" xfId="0" applyFont="1"/>
    <xf numFmtId="8" fontId="63" fillId="6" borderId="0" xfId="1" applyNumberFormat="1" applyFont="1" applyFill="1" applyBorder="1" applyAlignment="1">
      <alignment vertical="top" wrapText="1"/>
    </xf>
    <xf numFmtId="14" fontId="105" fillId="0" borderId="0" xfId="0" applyNumberFormat="1" applyFont="1"/>
    <xf numFmtId="14" fontId="105" fillId="0" borderId="0" xfId="0" applyNumberFormat="1" applyFont="1" applyAlignment="1">
      <alignment horizontal="right" vertical="top"/>
    </xf>
    <xf numFmtId="165" fontId="63" fillId="20" borderId="6" xfId="1" applyNumberFormat="1" applyFont="1" applyFill="1" applyBorder="1" applyAlignment="1">
      <alignment horizontal="right" vertical="center" wrapText="1"/>
    </xf>
    <xf numFmtId="14" fontId="107" fillId="0" borderId="11" xfId="1" applyNumberFormat="1" applyFont="1" applyFill="1" applyBorder="1" applyAlignment="1">
      <alignment horizontal="left" vertical="top" wrapText="1"/>
    </xf>
    <xf numFmtId="0" fontId="106" fillId="22" borderId="13" xfId="0" applyFont="1" applyFill="1" applyBorder="1" applyAlignment="1">
      <alignment vertical="center" wrapText="1"/>
    </xf>
    <xf numFmtId="7" fontId="63" fillId="6" borderId="4" xfId="0" applyNumberFormat="1" applyFont="1" applyFill="1" applyBorder="1" applyAlignment="1">
      <alignment horizontal="right" vertical="center" wrapText="1"/>
    </xf>
    <xf numFmtId="7" fontId="63" fillId="6" borderId="4" xfId="1" applyNumberFormat="1" applyFont="1" applyFill="1" applyBorder="1" applyAlignment="1">
      <alignment horizontal="right" vertical="center" wrapText="1"/>
    </xf>
    <xf numFmtId="7" fontId="106" fillId="6" borderId="4" xfId="1" applyNumberFormat="1" applyFont="1" applyFill="1" applyBorder="1" applyAlignment="1">
      <alignment horizontal="right" vertical="center" wrapText="1"/>
    </xf>
    <xf numFmtId="7" fontId="106" fillId="6" borderId="5" xfId="1" applyNumberFormat="1" applyFont="1" applyFill="1" applyBorder="1" applyAlignment="1">
      <alignment horizontal="right" vertical="center" wrapText="1"/>
    </xf>
    <xf numFmtId="8" fontId="106" fillId="6" borderId="10" xfId="1" applyNumberFormat="1" applyFont="1" applyFill="1" applyBorder="1" applyAlignment="1">
      <alignment vertical="top" wrapText="1"/>
    </xf>
    <xf numFmtId="0" fontId="105" fillId="0" borderId="0" xfId="0" applyFont="1" applyAlignment="1">
      <alignment horizontal="left" vertical="top"/>
    </xf>
    <xf numFmtId="8" fontId="106" fillId="10" borderId="4" xfId="0" applyNumberFormat="1" applyFont="1" applyFill="1" applyBorder="1" applyAlignment="1">
      <alignment horizontal="right" vertical="center" wrapText="1"/>
    </xf>
    <xf numFmtId="44" fontId="111" fillId="10" borderId="4" xfId="1" applyFont="1" applyFill="1" applyBorder="1" applyAlignment="1">
      <alignment horizontal="right" vertical="center" wrapText="1"/>
    </xf>
    <xf numFmtId="8" fontId="106" fillId="10" borderId="4" xfId="1" applyNumberFormat="1" applyFont="1" applyFill="1" applyBorder="1" applyAlignment="1">
      <alignment horizontal="right" vertical="center" wrapText="1"/>
    </xf>
    <xf numFmtId="8" fontId="106" fillId="10" borderId="5" xfId="0" applyNumberFormat="1" applyFont="1" applyFill="1" applyBorder="1" applyAlignment="1">
      <alignment horizontal="right" vertical="center" wrapText="1"/>
    </xf>
    <xf numFmtId="4" fontId="106" fillId="10" borderId="6" xfId="0" applyNumberFormat="1" applyFont="1" applyFill="1" applyBorder="1" applyAlignment="1">
      <alignment horizontal="right" vertical="center" wrapText="1"/>
    </xf>
    <xf numFmtId="164" fontId="106" fillId="24" borderId="6" xfId="1" applyNumberFormat="1" applyFont="1" applyFill="1" applyBorder="1" applyAlignment="1">
      <alignment horizontal="right" vertical="center" wrapText="1"/>
    </xf>
    <xf numFmtId="164" fontId="106" fillId="24" borderId="4" xfId="1" applyNumberFormat="1" applyFont="1" applyFill="1" applyBorder="1" applyAlignment="1">
      <alignment horizontal="right" vertical="center" wrapText="1"/>
    </xf>
    <xf numFmtId="164" fontId="106" fillId="24" borderId="5" xfId="1" applyNumberFormat="1" applyFont="1" applyFill="1" applyBorder="1" applyAlignment="1">
      <alignment horizontal="right" vertical="center" wrapText="1"/>
    </xf>
    <xf numFmtId="164" fontId="106" fillId="24" borderId="10" xfId="1" applyNumberFormat="1" applyFont="1" applyFill="1" applyBorder="1" applyAlignment="1">
      <alignment horizontal="right" vertical="center" wrapText="1"/>
    </xf>
    <xf numFmtId="44" fontId="106" fillId="24" borderId="6" xfId="1" applyFont="1" applyFill="1" applyBorder="1" applyAlignment="1">
      <alignment vertical="top" wrapText="1"/>
    </xf>
    <xf numFmtId="0" fontId="106" fillId="24" borderId="5" xfId="0" applyFont="1" applyFill="1" applyBorder="1"/>
    <xf numFmtId="8" fontId="89" fillId="10" borderId="10" xfId="1" applyNumberFormat="1" applyFont="1" applyFill="1" applyBorder="1" applyAlignment="1">
      <alignment vertical="top" wrapText="1"/>
    </xf>
    <xf numFmtId="44" fontId="63" fillId="0" borderId="11" xfId="1" applyFont="1" applyFill="1" applyBorder="1" applyAlignment="1">
      <alignment horizontal="left" vertical="top" wrapText="1"/>
    </xf>
    <xf numFmtId="0" fontId="106" fillId="26" borderId="13" xfId="0" applyFont="1" applyFill="1" applyBorder="1" applyAlignment="1">
      <alignment vertical="center" wrapText="1"/>
    </xf>
    <xf numFmtId="8" fontId="106" fillId="26" borderId="4" xfId="0" applyNumberFormat="1" applyFont="1" applyFill="1" applyBorder="1" applyAlignment="1">
      <alignment horizontal="right" vertical="center" wrapText="1"/>
    </xf>
    <xf numFmtId="44" fontId="63" fillId="26" borderId="4" xfId="1" applyFont="1" applyFill="1" applyBorder="1" applyAlignment="1">
      <alignment horizontal="right" vertical="center" wrapText="1"/>
    </xf>
    <xf numFmtId="7" fontId="106" fillId="26" borderId="4" xfId="1" applyNumberFormat="1" applyFont="1" applyFill="1" applyBorder="1" applyAlignment="1">
      <alignment horizontal="right" vertical="center" wrapText="1"/>
    </xf>
    <xf numFmtId="4" fontId="106" fillId="26" borderId="6" xfId="1" applyNumberFormat="1" applyFont="1" applyFill="1" applyBorder="1" applyAlignment="1">
      <alignment horizontal="right" vertical="center" wrapText="1"/>
    </xf>
    <xf numFmtId="14" fontId="63" fillId="0" borderId="13" xfId="1" applyNumberFormat="1" applyFont="1" applyFill="1" applyBorder="1" applyAlignment="1">
      <alignment vertical="top" wrapText="1"/>
    </xf>
    <xf numFmtId="14" fontId="63" fillId="0" borderId="11" xfId="1" applyNumberFormat="1" applyFont="1" applyFill="1" applyBorder="1" applyAlignment="1">
      <alignment horizontal="left" vertical="top" wrapText="1"/>
    </xf>
    <xf numFmtId="8" fontId="63" fillId="0" borderId="4" xfId="0" applyNumberFormat="1" applyFont="1" applyBorder="1" applyAlignment="1">
      <alignment horizontal="right" vertical="center" wrapText="1"/>
    </xf>
    <xf numFmtId="8" fontId="63" fillId="0" borderId="4" xfId="1" applyNumberFormat="1" applyFont="1" applyFill="1" applyBorder="1" applyAlignment="1">
      <alignment horizontal="right" vertical="center" wrapText="1"/>
    </xf>
    <xf numFmtId="8" fontId="63" fillId="0" borderId="11" xfId="1" applyNumberFormat="1" applyFont="1" applyFill="1" applyBorder="1" applyAlignment="1">
      <alignment horizontal="left" vertical="center" wrapText="1"/>
    </xf>
    <xf numFmtId="0" fontId="98" fillId="0" borderId="13" xfId="0" applyFont="1" applyBorder="1" applyAlignment="1">
      <alignment horizontal="right" vertical="center" wrapText="1"/>
    </xf>
    <xf numFmtId="14" fontId="63" fillId="0" borderId="11" xfId="1" applyNumberFormat="1" applyFont="1" applyFill="1" applyBorder="1" applyAlignment="1">
      <alignment horizontal="left" vertical="center" wrapText="1"/>
    </xf>
    <xf numFmtId="8" fontId="106" fillId="0" borderId="4" xfId="0" applyNumberFormat="1" applyFont="1" applyBorder="1" applyAlignment="1">
      <alignment horizontal="right" vertical="center" wrapText="1"/>
    </xf>
    <xf numFmtId="8" fontId="106" fillId="0" borderId="4" xfId="1" applyNumberFormat="1" applyFont="1" applyFill="1" applyBorder="1" applyAlignment="1">
      <alignment horizontal="right" vertical="center" wrapText="1"/>
    </xf>
    <xf numFmtId="0" fontId="63" fillId="0" borderId="4" xfId="0" applyFont="1" applyBorder="1"/>
    <xf numFmtId="14" fontId="63" fillId="0" borderId="10" xfId="1" applyNumberFormat="1" applyFont="1" applyFill="1" applyBorder="1" applyAlignment="1">
      <alignment horizontal="left" vertical="top" wrapText="1"/>
    </xf>
    <xf numFmtId="8" fontId="106" fillId="0" borderId="23" xfId="0" applyNumberFormat="1" applyFont="1" applyBorder="1" applyAlignment="1">
      <alignment horizontal="right" vertical="center" wrapText="1"/>
    </xf>
    <xf numFmtId="7" fontId="63" fillId="0" borderId="23" xfId="1" applyNumberFormat="1" applyFont="1" applyFill="1" applyBorder="1" applyAlignment="1">
      <alignment horizontal="right" vertical="center" wrapText="1"/>
    </xf>
    <xf numFmtId="8" fontId="106" fillId="0" borderId="23" xfId="1" applyNumberFormat="1" applyFont="1" applyFill="1" applyBorder="1" applyAlignment="1">
      <alignment horizontal="right" vertical="center" wrapText="1"/>
    </xf>
    <xf numFmtId="8" fontId="106" fillId="0" borderId="35" xfId="0" applyNumberFormat="1" applyFont="1" applyBorder="1" applyAlignment="1">
      <alignment horizontal="right" vertical="center" wrapText="1"/>
    </xf>
    <xf numFmtId="4" fontId="63" fillId="0" borderId="25" xfId="1" applyNumberFormat="1" applyFont="1" applyFill="1" applyBorder="1" applyAlignment="1">
      <alignment horizontal="right" vertical="center" wrapText="1"/>
    </xf>
    <xf numFmtId="8" fontId="106" fillId="0" borderId="15" xfId="1" applyNumberFormat="1" applyFont="1" applyFill="1" applyBorder="1" applyAlignment="1">
      <alignment horizontal="right" vertical="center" wrapText="1"/>
    </xf>
    <xf numFmtId="164" fontId="63" fillId="0" borderId="13" xfId="1" applyNumberFormat="1" applyFont="1" applyFill="1" applyBorder="1" applyAlignment="1">
      <alignment horizontal="right" vertical="center" wrapText="1"/>
    </xf>
    <xf numFmtId="164" fontId="63" fillId="0" borderId="25" xfId="1" applyNumberFormat="1" applyFont="1" applyFill="1" applyBorder="1" applyAlignment="1">
      <alignment horizontal="right" vertical="center" wrapText="1"/>
    </xf>
    <xf numFmtId="164" fontId="63" fillId="0" borderId="23" xfId="1" applyNumberFormat="1" applyFont="1" applyFill="1" applyBorder="1" applyAlignment="1">
      <alignment horizontal="right" vertical="center" wrapText="1"/>
    </xf>
    <xf numFmtId="164" fontId="63" fillId="0" borderId="15" xfId="1" applyNumberFormat="1" applyFont="1" applyFill="1" applyBorder="1" applyAlignment="1">
      <alignment horizontal="right" vertical="center" wrapText="1"/>
    </xf>
    <xf numFmtId="164" fontId="63" fillId="0" borderId="15" xfId="0" applyNumberFormat="1" applyFont="1" applyBorder="1" applyAlignment="1">
      <alignment horizontal="right" vertical="center" wrapText="1"/>
    </xf>
    <xf numFmtId="164" fontId="63" fillId="0" borderId="17" xfId="1" applyNumberFormat="1" applyFont="1" applyFill="1" applyBorder="1" applyAlignment="1">
      <alignment horizontal="right" vertical="center" wrapText="1"/>
    </xf>
    <xf numFmtId="14" fontId="63" fillId="0" borderId="25" xfId="1" applyNumberFormat="1" applyFont="1" applyFill="1" applyBorder="1" applyAlignment="1">
      <alignment vertical="top" wrapText="1"/>
    </xf>
    <xf numFmtId="0" fontId="63" fillId="0" borderId="23" xfId="0" applyFont="1" applyBorder="1"/>
    <xf numFmtId="8" fontId="63" fillId="0" borderId="17" xfId="1" applyNumberFormat="1" applyFont="1" applyFill="1" applyBorder="1" applyAlignment="1">
      <alignment vertical="top" wrapText="1"/>
    </xf>
    <xf numFmtId="14" fontId="63" fillId="0" borderId="17" xfId="1" applyNumberFormat="1" applyFont="1" applyFill="1" applyBorder="1" applyAlignment="1">
      <alignment vertical="top" wrapText="1"/>
    </xf>
    <xf numFmtId="0" fontId="114" fillId="0" borderId="13" xfId="0" applyFont="1" applyBorder="1" applyAlignment="1">
      <alignment horizontal="right"/>
    </xf>
    <xf numFmtId="0" fontId="114" fillId="0" borderId="6" xfId="0" applyFont="1" applyBorder="1" applyAlignment="1">
      <alignment horizontal="right"/>
    </xf>
    <xf numFmtId="164" fontId="63" fillId="0" borderId="5" xfId="0" applyNumberFormat="1" applyFont="1" applyBorder="1" applyAlignment="1">
      <alignment horizontal="right" vertical="center" wrapText="1"/>
    </xf>
    <xf numFmtId="164" fontId="63" fillId="0" borderId="6" xfId="1" applyNumberFormat="1" applyFont="1" applyFill="1" applyBorder="1" applyAlignment="1">
      <alignment vertical="top" wrapText="1"/>
    </xf>
    <xf numFmtId="164" fontId="63" fillId="0" borderId="5" xfId="0" applyNumberFormat="1" applyFont="1" applyBorder="1"/>
    <xf numFmtId="14" fontId="63" fillId="0" borderId="10" xfId="1" applyNumberFormat="1" applyFont="1" applyFill="1" applyBorder="1" applyAlignment="1">
      <alignment vertical="top" wrapText="1"/>
    </xf>
    <xf numFmtId="0" fontId="105" fillId="0" borderId="4" xfId="0" applyFont="1" applyBorder="1"/>
    <xf numFmtId="7" fontId="114" fillId="0" borderId="4" xfId="0" applyNumberFormat="1" applyFont="1" applyBorder="1"/>
    <xf numFmtId="0" fontId="105" fillId="0" borderId="5" xfId="0" applyFont="1" applyBorder="1"/>
    <xf numFmtId="4" fontId="114" fillId="0" borderId="6" xfId="0" applyNumberFormat="1" applyFont="1" applyBorder="1"/>
    <xf numFmtId="164" fontId="114" fillId="0" borderId="6" xfId="0" applyNumberFormat="1" applyFont="1" applyBorder="1" applyAlignment="1">
      <alignment horizontal="right"/>
    </xf>
    <xf numFmtId="164" fontId="114" fillId="0" borderId="6" xfId="0" applyNumberFormat="1" applyFont="1" applyBorder="1"/>
    <xf numFmtId="164" fontId="114" fillId="0" borderId="4" xfId="0" applyNumberFormat="1" applyFont="1" applyBorder="1"/>
    <xf numFmtId="164" fontId="114" fillId="0" borderId="5" xfId="0" applyNumberFormat="1" applyFont="1" applyBorder="1"/>
    <xf numFmtId="164" fontId="114" fillId="0" borderId="10" xfId="0" applyNumberFormat="1" applyFont="1" applyBorder="1"/>
    <xf numFmtId="0" fontId="105" fillId="0" borderId="10" xfId="0" applyFont="1" applyBorder="1"/>
    <xf numFmtId="0" fontId="114" fillId="0" borderId="29" xfId="0" applyFont="1" applyBorder="1" applyAlignment="1">
      <alignment horizontal="right"/>
    </xf>
    <xf numFmtId="0" fontId="105" fillId="0" borderId="18" xfId="0" applyFont="1" applyBorder="1"/>
    <xf numFmtId="7" fontId="114" fillId="0" borderId="18" xfId="0" applyNumberFormat="1" applyFont="1" applyBorder="1"/>
    <xf numFmtId="0" fontId="105" fillId="0" borderId="19" xfId="0" applyFont="1" applyBorder="1"/>
    <xf numFmtId="4" fontId="114" fillId="0" borderId="20" xfId="0" applyNumberFormat="1" applyFont="1" applyBorder="1"/>
    <xf numFmtId="0" fontId="114" fillId="0" borderId="20" xfId="0" applyFont="1" applyBorder="1" applyAlignment="1">
      <alignment horizontal="right"/>
    </xf>
    <xf numFmtId="164" fontId="114" fillId="0" borderId="20" xfId="0" applyNumberFormat="1" applyFont="1" applyBorder="1" applyAlignment="1">
      <alignment horizontal="right"/>
    </xf>
    <xf numFmtId="164" fontId="114" fillId="0" borderId="20" xfId="0" applyNumberFormat="1" applyFont="1" applyBorder="1"/>
    <xf numFmtId="164" fontId="63" fillId="0" borderId="19" xfId="0" applyNumberFormat="1" applyFont="1" applyBorder="1"/>
    <xf numFmtId="164" fontId="114" fillId="0" borderId="18" xfId="0" applyNumberFormat="1" applyFont="1" applyBorder="1"/>
    <xf numFmtId="164" fontId="114" fillId="0" borderId="19" xfId="0" applyNumberFormat="1" applyFont="1" applyBorder="1"/>
    <xf numFmtId="164" fontId="114" fillId="0" borderId="21" xfId="0" applyNumberFormat="1" applyFont="1" applyBorder="1"/>
    <xf numFmtId="0" fontId="105" fillId="0" borderId="21" xfId="0" applyFont="1" applyBorder="1"/>
    <xf numFmtId="4" fontId="105" fillId="0" borderId="0" xfId="0" applyNumberFormat="1" applyFont="1"/>
    <xf numFmtId="8" fontId="22" fillId="10" borderId="4" xfId="1" applyNumberFormat="1" applyFont="1" applyFill="1" applyBorder="1" applyAlignment="1">
      <alignment horizontal="center" vertical="center" wrapText="1"/>
    </xf>
    <xf numFmtId="8" fontId="109" fillId="10" borderId="5" xfId="0" applyNumberFormat="1" applyFont="1" applyFill="1" applyBorder="1" applyAlignment="1">
      <alignment horizontal="right" vertical="center" wrapText="1"/>
    </xf>
    <xf numFmtId="0" fontId="106" fillId="0" borderId="13" xfId="0" applyFont="1" applyBorder="1" applyAlignment="1">
      <alignment vertical="center" wrapText="1"/>
    </xf>
    <xf numFmtId="4" fontId="106" fillId="0" borderId="6" xfId="1" applyNumberFormat="1" applyFont="1" applyFill="1" applyBorder="1" applyAlignment="1">
      <alignment horizontal="right" vertical="center" wrapText="1"/>
    </xf>
    <xf numFmtId="164" fontId="63" fillId="21" borderId="6" xfId="0" applyNumberFormat="1" applyFont="1" applyFill="1" applyBorder="1" applyAlignment="1">
      <alignment horizontal="right" vertical="center"/>
    </xf>
    <xf numFmtId="164" fontId="63" fillId="21" borderId="4" xfId="0" applyNumberFormat="1" applyFont="1" applyFill="1" applyBorder="1" applyAlignment="1">
      <alignment horizontal="right" vertical="center"/>
    </xf>
    <xf numFmtId="8" fontId="107" fillId="0" borderId="13" xfId="0" applyNumberFormat="1" applyFont="1" applyBorder="1" applyAlignment="1">
      <alignment horizontal="right" vertical="center" wrapText="1"/>
    </xf>
    <xf numFmtId="165" fontId="106" fillId="0" borderId="6" xfId="1" applyNumberFormat="1" applyFont="1" applyFill="1" applyBorder="1" applyAlignment="1">
      <alignment horizontal="right" vertical="center" wrapText="1"/>
    </xf>
    <xf numFmtId="0" fontId="115" fillId="8" borderId="11" xfId="0" applyFont="1" applyFill="1" applyBorder="1" applyAlignment="1">
      <alignment horizontal="left" vertical="center"/>
    </xf>
    <xf numFmtId="0" fontId="63" fillId="0" borderId="34" xfId="0" applyFont="1" applyBorder="1" applyAlignment="1">
      <alignment horizontal="right" vertical="center" wrapText="1"/>
    </xf>
    <xf numFmtId="14" fontId="63" fillId="0" borderId="13" xfId="0" applyNumberFormat="1" applyFont="1" applyBorder="1" applyAlignment="1">
      <alignment horizontal="right" vertical="center" wrapText="1"/>
    </xf>
    <xf numFmtId="8" fontId="106" fillId="10" borderId="23" xfId="0" applyNumberFormat="1" applyFont="1" applyFill="1" applyBorder="1" applyAlignment="1">
      <alignment horizontal="right" vertical="center" wrapText="1"/>
    </xf>
    <xf numFmtId="7" fontId="63" fillId="10" borderId="23" xfId="1" applyNumberFormat="1" applyFont="1" applyFill="1" applyBorder="1" applyAlignment="1">
      <alignment horizontal="right" vertical="center" wrapText="1"/>
    </xf>
    <xf numFmtId="8" fontId="106" fillId="10" borderId="23" xfId="1" applyNumberFormat="1" applyFont="1" applyFill="1" applyBorder="1" applyAlignment="1">
      <alignment horizontal="right" vertical="center" wrapText="1"/>
    </xf>
    <xf numFmtId="8" fontId="106" fillId="10" borderId="35" xfId="0" applyNumberFormat="1" applyFont="1" applyFill="1" applyBorder="1" applyAlignment="1">
      <alignment horizontal="right" vertical="center" wrapText="1"/>
    </xf>
    <xf numFmtId="4" fontId="63" fillId="10" borderId="25" xfId="1" applyNumberFormat="1" applyFont="1" applyFill="1" applyBorder="1" applyAlignment="1">
      <alignment horizontal="right" vertical="center" wrapText="1"/>
    </xf>
    <xf numFmtId="8" fontId="22" fillId="10" borderId="6" xfId="1" applyNumberFormat="1" applyFont="1" applyFill="1" applyBorder="1" applyAlignment="1">
      <alignment horizontal="center" vertical="center" wrapText="1"/>
    </xf>
    <xf numFmtId="8" fontId="22" fillId="10" borderId="5" xfId="0" applyNumberFormat="1" applyFont="1" applyFill="1" applyBorder="1" applyAlignment="1">
      <alignment horizontal="center" vertical="center" wrapText="1"/>
    </xf>
    <xf numFmtId="0" fontId="63" fillId="0" borderId="11" xfId="0" applyFont="1" applyBorder="1" applyAlignment="1">
      <alignment horizontal="left" vertical="center"/>
    </xf>
    <xf numFmtId="44" fontId="106" fillId="10" borderId="4" xfId="1" applyFont="1" applyFill="1" applyBorder="1" applyAlignment="1">
      <alignment horizontal="right" vertical="center" wrapText="1"/>
    </xf>
    <xf numFmtId="44" fontId="63" fillId="6" borderId="4" xfId="1" applyFont="1" applyFill="1" applyBorder="1" applyAlignment="1">
      <alignment horizontal="right" vertical="center" wrapText="1"/>
    </xf>
    <xf numFmtId="8" fontId="106" fillId="6" borderId="5" xfId="1" applyNumberFormat="1" applyFont="1" applyFill="1" applyBorder="1" applyAlignment="1">
      <alignment horizontal="right" vertical="center" wrapText="1"/>
    </xf>
    <xf numFmtId="0" fontId="92" fillId="0" borderId="0" xfId="0" applyFont="1" applyAlignment="1">
      <alignment wrapText="1"/>
    </xf>
    <xf numFmtId="0" fontId="66" fillId="0" borderId="38" xfId="0" applyFont="1" applyBorder="1" applyAlignment="1">
      <alignment horizontal="center" vertical="center" wrapText="1"/>
    </xf>
    <xf numFmtId="0" fontId="66" fillId="0" borderId="4" xfId="0" applyFont="1" applyBorder="1" applyAlignment="1">
      <alignment horizontal="center" vertical="top" wrapText="1"/>
    </xf>
    <xf numFmtId="0" fontId="66" fillId="0" borderId="0" xfId="0" applyFont="1" applyAlignment="1">
      <alignment vertical="top" wrapText="1"/>
    </xf>
    <xf numFmtId="0" fontId="65" fillId="0" borderId="0" xfId="0" applyFont="1" applyAlignment="1">
      <alignment vertical="top" wrapText="1"/>
    </xf>
    <xf numFmtId="0" fontId="65" fillId="0" borderId="0" xfId="0" applyFont="1" applyAlignment="1">
      <alignment horizontal="center" vertical="top" wrapText="1"/>
    </xf>
    <xf numFmtId="0" fontId="95" fillId="0" borderId="0" xfId="0" applyFont="1" applyAlignment="1">
      <alignment vertical="top" wrapText="1"/>
    </xf>
    <xf numFmtId="0" fontId="66" fillId="0" borderId="37" xfId="0" applyFont="1" applyBorder="1" applyAlignment="1">
      <alignment horizontal="center" vertical="top" wrapText="1"/>
    </xf>
    <xf numFmtId="0" fontId="66" fillId="0" borderId="37" xfId="0" applyFont="1" applyBorder="1" applyAlignment="1">
      <alignment horizontal="left" vertical="top" wrapText="1" indent="3"/>
    </xf>
    <xf numFmtId="49" fontId="0" fillId="0" borderId="4" xfId="0" applyNumberFormat="1" applyBorder="1" applyAlignment="1">
      <alignment horizontal="left" vertical="top"/>
    </xf>
    <xf numFmtId="49" fontId="0" fillId="0" borderId="4" xfId="0" applyNumberFormat="1" applyBorder="1" applyAlignment="1">
      <alignment horizontal="left" vertical="top" wrapText="1"/>
    </xf>
    <xf numFmtId="0" fontId="0" fillId="0" borderId="6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116" fillId="0" borderId="0" xfId="0" applyFont="1" applyAlignment="1">
      <alignment horizontal="left" vertical="top"/>
    </xf>
    <xf numFmtId="0" fontId="84" fillId="0" borderId="4" xfId="2" applyFill="1" applyBorder="1" applyAlignment="1">
      <alignment horizontal="left" vertical="top"/>
    </xf>
    <xf numFmtId="0" fontId="84" fillId="0" borderId="12" xfId="2" applyFill="1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164" fontId="59" fillId="0" borderId="65" xfId="0" applyNumberFormat="1" applyFont="1" applyBorder="1" applyAlignment="1">
      <alignment horizontal="right" vertical="center" wrapText="1"/>
    </xf>
    <xf numFmtId="164" fontId="0" fillId="0" borderId="8" xfId="0" applyNumberFormat="1" applyBorder="1" applyAlignment="1">
      <alignment horizontal="right"/>
    </xf>
    <xf numFmtId="164" fontId="0" fillId="0" borderId="4" xfId="0" applyNumberFormat="1" applyBorder="1" applyAlignment="1">
      <alignment horizontal="right" wrapText="1"/>
    </xf>
    <xf numFmtId="164" fontId="0" fillId="0" borderId="26" xfId="0" applyNumberFormat="1" applyBorder="1" applyAlignment="1">
      <alignment horizontal="right"/>
    </xf>
    <xf numFmtId="164" fontId="0" fillId="0" borderId="14" xfId="0" applyNumberFormat="1" applyBorder="1" applyAlignment="1">
      <alignment horizontal="right"/>
    </xf>
    <xf numFmtId="164" fontId="0" fillId="0" borderId="4" xfId="0" applyNumberFormat="1" applyBorder="1" applyAlignment="1">
      <alignment horizontal="right" vertical="top"/>
    </xf>
    <xf numFmtId="14" fontId="0" fillId="0" borderId="4" xfId="0" applyNumberFormat="1" applyBorder="1" applyAlignment="1">
      <alignment horizontal="right" vertical="top"/>
    </xf>
    <xf numFmtId="0" fontId="59" fillId="25" borderId="0" xfId="0" applyFont="1" applyFill="1" applyAlignment="1">
      <alignment horizontal="center"/>
    </xf>
    <xf numFmtId="165" fontId="9" fillId="10" borderId="6" xfId="0" applyNumberFormat="1" applyFont="1" applyFill="1" applyBorder="1" applyAlignment="1">
      <alignment horizontal="right" vertical="center" wrapText="1"/>
    </xf>
    <xf numFmtId="0" fontId="59" fillId="0" borderId="0" xfId="0" applyFont="1" applyAlignment="1">
      <alignment horizontal="left"/>
    </xf>
    <xf numFmtId="0" fontId="83" fillId="0" borderId="0" xfId="0" applyFont="1" applyAlignment="1">
      <alignment horizontal="left"/>
    </xf>
    <xf numFmtId="6" fontId="0" fillId="0" borderId="0" xfId="0" applyNumberFormat="1" applyAlignment="1">
      <alignment horizontal="left"/>
    </xf>
    <xf numFmtId="0" fontId="96" fillId="0" borderId="0" xfId="0" applyFont="1" applyAlignment="1">
      <alignment vertical="top" wrapText="1"/>
    </xf>
    <xf numFmtId="0" fontId="96" fillId="0" borderId="73" xfId="0" applyFont="1" applyBorder="1" applyAlignment="1">
      <alignment vertical="top" wrapText="1"/>
    </xf>
    <xf numFmtId="4" fontId="94" fillId="0" borderId="75" xfId="0" applyNumberFormat="1" applyFont="1" applyBorder="1" applyAlignment="1">
      <alignment horizontal="right" vertical="top" shrinkToFit="1"/>
    </xf>
    <xf numFmtId="165" fontId="96" fillId="0" borderId="76" xfId="0" applyNumberFormat="1" applyFont="1" applyBorder="1" applyAlignment="1">
      <alignment vertical="top" wrapText="1"/>
    </xf>
    <xf numFmtId="0" fontId="117" fillId="0" borderId="0" xfId="0" applyFont="1"/>
    <xf numFmtId="165" fontId="0" fillId="0" borderId="0" xfId="0" applyNumberFormat="1"/>
    <xf numFmtId="165" fontId="118" fillId="0" borderId="4" xfId="1" applyNumberFormat="1" applyFont="1" applyFill="1" applyBorder="1" applyAlignment="1">
      <alignment horizontal="right" vertical="center" wrapText="1"/>
    </xf>
    <xf numFmtId="0" fontId="105" fillId="0" borderId="0" xfId="0" applyFont="1" applyAlignment="1">
      <alignment horizontal="right"/>
    </xf>
    <xf numFmtId="0" fontId="105" fillId="0" borderId="37" xfId="0" applyFont="1" applyBorder="1"/>
    <xf numFmtId="7" fontId="106" fillId="0" borderId="14" xfId="1" applyNumberFormat="1" applyFont="1" applyFill="1" applyBorder="1" applyAlignment="1">
      <alignment horizontal="right" vertical="center" wrapText="1"/>
    </xf>
    <xf numFmtId="7" fontId="106" fillId="20" borderId="8" xfId="1" applyNumberFormat="1" applyFont="1" applyFill="1" applyBorder="1" applyAlignment="1">
      <alignment horizontal="right" vertical="center" wrapText="1"/>
    </xf>
    <xf numFmtId="0" fontId="101" fillId="0" borderId="0" xfId="0" applyFont="1" applyAlignment="1">
      <alignment horizontal="right" vertical="center" wrapText="1"/>
    </xf>
    <xf numFmtId="164" fontId="121" fillId="6" borderId="0" xfId="1" applyNumberFormat="1" applyFont="1" applyFill="1" applyBorder="1" applyAlignment="1">
      <alignment horizontal="right" vertical="center" wrapText="1"/>
    </xf>
    <xf numFmtId="167" fontId="105" fillId="0" borderId="0" xfId="0" applyNumberFormat="1" applyFont="1"/>
    <xf numFmtId="167" fontId="0" fillId="0" borderId="0" xfId="0" applyNumberFormat="1"/>
    <xf numFmtId="0" fontId="115" fillId="0" borderId="13" xfId="0" applyFont="1" applyBorder="1" applyAlignment="1">
      <alignment horizontal="right" vertical="center" wrapText="1"/>
    </xf>
    <xf numFmtId="7" fontId="98" fillId="0" borderId="4" xfId="1" applyNumberFormat="1" applyFont="1" applyFill="1" applyBorder="1" applyAlignment="1">
      <alignment horizontal="right" vertical="center" wrapText="1"/>
    </xf>
    <xf numFmtId="0" fontId="98" fillId="0" borderId="0" xfId="0" applyFont="1" applyAlignment="1">
      <alignment horizontal="right" vertical="center" wrapText="1"/>
    </xf>
    <xf numFmtId="0" fontId="115" fillId="0" borderId="0" xfId="0" applyFont="1"/>
    <xf numFmtId="7" fontId="98" fillId="0" borderId="0" xfId="1" applyNumberFormat="1" applyFont="1" applyFill="1" applyBorder="1" applyAlignment="1">
      <alignment horizontal="right" vertical="center" wrapText="1"/>
    </xf>
    <xf numFmtId="7" fontId="122" fillId="0" borderId="4" xfId="1" applyNumberFormat="1" applyFont="1" applyFill="1" applyBorder="1" applyAlignment="1">
      <alignment horizontal="right" vertical="center" wrapText="1"/>
    </xf>
    <xf numFmtId="165" fontId="98" fillId="0" borderId="6" xfId="1" applyNumberFormat="1" applyFont="1" applyFill="1" applyBorder="1" applyAlignment="1">
      <alignment horizontal="right" vertical="center" wrapText="1"/>
    </xf>
    <xf numFmtId="0" fontId="123" fillId="20" borderId="13" xfId="0" applyFont="1" applyFill="1" applyBorder="1" applyAlignment="1">
      <alignment horizontal="left" vertical="center" wrapText="1"/>
    </xf>
    <xf numFmtId="0" fontId="123" fillId="20" borderId="13" xfId="0" applyFont="1" applyFill="1" applyBorder="1" applyAlignment="1">
      <alignment vertical="center" wrapText="1"/>
    </xf>
    <xf numFmtId="0" fontId="123" fillId="20" borderId="13" xfId="0" applyFont="1" applyFill="1" applyBorder="1" applyAlignment="1">
      <alignment vertical="center"/>
    </xf>
    <xf numFmtId="0" fontId="120" fillId="20" borderId="13" xfId="0" applyFont="1" applyFill="1" applyBorder="1" applyAlignment="1">
      <alignment vertical="center" wrapText="1"/>
    </xf>
    <xf numFmtId="8" fontId="0" fillId="0" borderId="0" xfId="0" applyNumberFormat="1"/>
    <xf numFmtId="0" fontId="0" fillId="0" borderId="55" xfId="0" applyBorder="1"/>
    <xf numFmtId="0" fontId="0" fillId="0" borderId="56" xfId="0" applyBorder="1"/>
    <xf numFmtId="0" fontId="128" fillId="0" borderId="0" xfId="0" applyFont="1"/>
    <xf numFmtId="0" fontId="59" fillId="0" borderId="0" xfId="0" applyFont="1"/>
    <xf numFmtId="167" fontId="59" fillId="0" borderId="0" xfId="0" applyNumberFormat="1" applyFont="1"/>
    <xf numFmtId="167" fontId="127" fillId="0" borderId="0" xfId="0" applyNumberFormat="1" applyFont="1" applyAlignment="1">
      <alignment wrapText="1"/>
    </xf>
    <xf numFmtId="0" fontId="0" fillId="0" borderId="0" xfId="0" quotePrefix="1" applyAlignment="1">
      <alignment horizontal="center"/>
    </xf>
    <xf numFmtId="0" fontId="0" fillId="25" borderId="0" xfId="0" applyFill="1"/>
    <xf numFmtId="14" fontId="0" fillId="25" borderId="0" xfId="0" applyNumberFormat="1" applyFill="1"/>
    <xf numFmtId="0" fontId="0" fillId="25" borderId="0" xfId="0" quotePrefix="1" applyFill="1" applyAlignment="1">
      <alignment horizontal="center"/>
    </xf>
    <xf numFmtId="2" fontId="94" fillId="0" borderId="37" xfId="0" applyNumberFormat="1" applyFont="1" applyBorder="1" applyAlignment="1">
      <alignment horizontal="right" vertical="top" shrinkToFit="1"/>
    </xf>
    <xf numFmtId="8" fontId="106" fillId="0" borderId="24" xfId="1" applyNumberFormat="1" applyFont="1" applyFill="1" applyBorder="1" applyAlignment="1">
      <alignment horizontal="right" vertical="center" wrapText="1"/>
    </xf>
    <xf numFmtId="0" fontId="105" fillId="0" borderId="53" xfId="0" applyFont="1" applyBorder="1"/>
    <xf numFmtId="8" fontId="106" fillId="0" borderId="14" xfId="0" applyNumberFormat="1" applyFont="1" applyBorder="1" applyAlignment="1">
      <alignment horizontal="right" vertical="center" wrapText="1"/>
    </xf>
    <xf numFmtId="8" fontId="63" fillId="0" borderId="14" xfId="1" applyNumberFormat="1" applyFont="1" applyFill="1" applyBorder="1" applyAlignment="1">
      <alignment horizontal="right" vertical="center" wrapText="1"/>
    </xf>
    <xf numFmtId="8" fontId="106" fillId="0" borderId="8" xfId="1" applyNumberFormat="1" applyFont="1" applyFill="1" applyBorder="1" applyAlignment="1">
      <alignment horizontal="right" vertical="center" wrapText="1"/>
    </xf>
    <xf numFmtId="0" fontId="105" fillId="0" borderId="77" xfId="0" applyFont="1" applyBorder="1"/>
    <xf numFmtId="0" fontId="63" fillId="0" borderId="78" xfId="0" applyFont="1" applyBorder="1" applyAlignment="1">
      <alignment horizontal="right" vertical="center" wrapText="1"/>
    </xf>
    <xf numFmtId="0" fontId="111" fillId="10" borderId="9" xfId="0" applyFont="1" applyFill="1" applyBorder="1" applyAlignment="1">
      <alignment vertical="center" wrapText="1"/>
    </xf>
    <xf numFmtId="7" fontId="101" fillId="0" borderId="5" xfId="1" applyNumberFormat="1" applyFont="1" applyFill="1" applyBorder="1" applyAlignment="1">
      <alignment horizontal="right" vertical="center" wrapText="1"/>
    </xf>
    <xf numFmtId="0" fontId="100" fillId="0" borderId="12" xfId="2" applyFont="1" applyFill="1" applyBorder="1"/>
    <xf numFmtId="0" fontId="105" fillId="0" borderId="13" xfId="0" applyFont="1" applyBorder="1" applyAlignment="1">
      <alignment horizontal="right" vertical="center" wrapText="1"/>
    </xf>
    <xf numFmtId="7" fontId="63" fillId="0" borderId="14" xfId="1" applyNumberFormat="1" applyFont="1" applyFill="1" applyBorder="1" applyAlignment="1">
      <alignment horizontal="right" vertical="center" wrapText="1"/>
    </xf>
    <xf numFmtId="0" fontId="116" fillId="0" borderId="0" xfId="0" applyFont="1"/>
    <xf numFmtId="167" fontId="119" fillId="0" borderId="37" xfId="0" applyNumberFormat="1" applyFont="1" applyBorder="1"/>
    <xf numFmtId="165" fontId="98" fillId="0" borderId="0" xfId="1" applyNumberFormat="1" applyFont="1" applyFill="1" applyBorder="1" applyAlignment="1">
      <alignment horizontal="right" vertical="center" wrapText="1"/>
    </xf>
    <xf numFmtId="0" fontId="0" fillId="0" borderId="6" xfId="0" applyBorder="1" applyAlignment="1">
      <alignment vertical="top"/>
    </xf>
    <xf numFmtId="0" fontId="0" fillId="0" borderId="4" xfId="0" applyBorder="1" applyAlignment="1">
      <alignment vertical="top"/>
    </xf>
    <xf numFmtId="14" fontId="0" fillId="0" borderId="4" xfId="0" applyNumberFormat="1" applyBorder="1" applyAlignment="1">
      <alignment vertical="top"/>
    </xf>
    <xf numFmtId="49" fontId="0" fillId="0" borderId="4" xfId="0" applyNumberFormat="1" applyBorder="1" applyAlignment="1">
      <alignment vertical="top"/>
    </xf>
    <xf numFmtId="49" fontId="0" fillId="0" borderId="4" xfId="0" applyNumberFormat="1" applyBorder="1" applyAlignment="1">
      <alignment vertical="top" wrapText="1"/>
    </xf>
    <xf numFmtId="0" fontId="84" fillId="0" borderId="4" xfId="2" applyBorder="1" applyAlignment="1">
      <alignment vertical="top"/>
    </xf>
    <xf numFmtId="0" fontId="84" fillId="0" borderId="12" xfId="2" applyBorder="1" applyAlignment="1">
      <alignment vertical="top"/>
    </xf>
    <xf numFmtId="0" fontId="0" fillId="0" borderId="12" xfId="0" applyBorder="1" applyAlignment="1">
      <alignment vertical="top"/>
    </xf>
    <xf numFmtId="0" fontId="105" fillId="0" borderId="4" xfId="0" applyFont="1" applyBorder="1" applyAlignment="1">
      <alignment vertical="center"/>
    </xf>
    <xf numFmtId="14" fontId="63" fillId="0" borderId="6" xfId="1" applyNumberFormat="1" applyFont="1" applyFill="1" applyBorder="1" applyAlignment="1">
      <alignment vertical="center" wrapText="1"/>
    </xf>
    <xf numFmtId="8" fontId="63" fillId="0" borderId="10" xfId="1" applyNumberFormat="1" applyFont="1" applyFill="1" applyBorder="1" applyAlignment="1">
      <alignment vertical="center" wrapText="1"/>
    </xf>
    <xf numFmtId="0" fontId="97" fillId="0" borderId="0" xfId="0" applyFont="1" applyAlignment="1">
      <alignment vertical="top" wrapText="1"/>
    </xf>
    <xf numFmtId="164" fontId="63" fillId="0" borderId="0" xfId="1" applyNumberFormat="1" applyFont="1" applyFill="1" applyBorder="1" applyAlignment="1">
      <alignment horizontal="center" vertical="center" wrapText="1"/>
    </xf>
    <xf numFmtId="164" fontId="63" fillId="6" borderId="0" xfId="0" applyNumberFormat="1" applyFont="1" applyFill="1" applyAlignment="1">
      <alignment horizontal="right" vertical="center" wrapText="1"/>
    </xf>
    <xf numFmtId="14" fontId="63" fillId="6" borderId="0" xfId="1" applyNumberFormat="1" applyFont="1" applyFill="1" applyBorder="1" applyAlignment="1">
      <alignment vertical="top" wrapText="1"/>
    </xf>
    <xf numFmtId="8" fontId="63" fillId="0" borderId="0" xfId="1" applyNumberFormat="1" applyFont="1" applyFill="1" applyBorder="1" applyAlignment="1">
      <alignment vertical="top" wrapText="1"/>
    </xf>
    <xf numFmtId="44" fontId="106" fillId="0" borderId="0" xfId="1" applyFont="1" applyFill="1" applyBorder="1" applyAlignment="1">
      <alignment horizontal="center" vertical="center" wrapText="1"/>
    </xf>
    <xf numFmtId="0" fontId="105" fillId="0" borderId="55" xfId="0" applyFont="1" applyBorder="1"/>
    <xf numFmtId="167" fontId="59" fillId="0" borderId="0" xfId="1" applyNumberFormat="1" applyFont="1" applyAlignment="1">
      <alignment horizontal="center"/>
    </xf>
    <xf numFmtId="167" fontId="0" fillId="0" borderId="0" xfId="1" applyNumberFormat="1" applyFont="1" applyAlignment="1">
      <alignment horizontal="center"/>
    </xf>
    <xf numFmtId="167" fontId="0" fillId="0" borderId="0" xfId="1" applyNumberFormat="1" applyFont="1"/>
    <xf numFmtId="167" fontId="83" fillId="0" borderId="0" xfId="1" applyNumberFormat="1" applyFont="1"/>
    <xf numFmtId="167" fontId="0" fillId="25" borderId="0" xfId="1" applyNumberFormat="1" applyFont="1" applyFill="1" applyAlignment="1">
      <alignment horizontal="left" vertical="top"/>
    </xf>
    <xf numFmtId="167" fontId="0" fillId="0" borderId="0" xfId="1" applyNumberFormat="1" applyFont="1" applyAlignment="1">
      <alignment horizontal="right"/>
    </xf>
    <xf numFmtId="167" fontId="0" fillId="0" borderId="0" xfId="1" applyNumberFormat="1" applyFont="1" applyAlignment="1"/>
    <xf numFmtId="167" fontId="91" fillId="0" borderId="37" xfId="1" applyNumberFormat="1" applyFont="1" applyBorder="1" applyAlignment="1">
      <alignment shrinkToFit="1"/>
    </xf>
    <xf numFmtId="167" fontId="0" fillId="25" borderId="0" xfId="1" applyNumberFormat="1" applyFont="1" applyFill="1" applyAlignment="1">
      <alignment horizontal="left"/>
    </xf>
    <xf numFmtId="167" fontId="0" fillId="0" borderId="0" xfId="1" applyNumberFormat="1" applyFont="1" applyBorder="1"/>
    <xf numFmtId="167" fontId="0" fillId="25" borderId="0" xfId="1" applyNumberFormat="1" applyFont="1" applyFill="1" applyBorder="1"/>
    <xf numFmtId="0" fontId="130" fillId="0" borderId="0" xfId="0" applyFont="1"/>
    <xf numFmtId="8" fontId="63" fillId="0" borderId="7" xfId="0" applyNumberFormat="1" applyFont="1" applyBorder="1" applyAlignment="1">
      <alignment horizontal="right" vertical="center" wrapText="1"/>
    </xf>
    <xf numFmtId="7" fontId="63" fillId="0" borderId="8" xfId="1" applyNumberFormat="1" applyFont="1" applyFill="1" applyBorder="1" applyAlignment="1">
      <alignment horizontal="right" vertical="center" wrapText="1"/>
    </xf>
    <xf numFmtId="7" fontId="93" fillId="0" borderId="4" xfId="1" applyNumberFormat="1" applyFont="1" applyFill="1" applyBorder="1" applyAlignment="1">
      <alignment horizontal="right" vertical="center" wrapText="1"/>
    </xf>
    <xf numFmtId="7" fontId="105" fillId="0" borderId="0" xfId="0" applyNumberFormat="1" applyFont="1"/>
    <xf numFmtId="0" fontId="131" fillId="10" borderId="5" xfId="1" applyNumberFormat="1" applyFont="1" applyFill="1" applyBorder="1" applyAlignment="1">
      <alignment horizontal="center" vertical="center" wrapText="1"/>
    </xf>
    <xf numFmtId="8" fontId="132" fillId="10" borderId="5" xfId="0" applyNumberFormat="1" applyFont="1" applyFill="1" applyBorder="1" applyAlignment="1">
      <alignment horizontal="right" vertical="center" wrapText="1"/>
    </xf>
    <xf numFmtId="8" fontId="131" fillId="0" borderId="5" xfId="0" applyNumberFormat="1" applyFont="1" applyBorder="1" applyAlignment="1">
      <alignment horizontal="right" vertical="center" wrapText="1"/>
    </xf>
    <xf numFmtId="8" fontId="131" fillId="4" borderId="5" xfId="0" applyNumberFormat="1" applyFont="1" applyFill="1" applyBorder="1" applyAlignment="1">
      <alignment horizontal="right" vertical="center" wrapText="1"/>
    </xf>
    <xf numFmtId="8" fontId="133" fillId="0" borderId="5" xfId="0" applyNumberFormat="1" applyFont="1" applyBorder="1" applyAlignment="1">
      <alignment horizontal="right" vertical="center" wrapText="1"/>
    </xf>
    <xf numFmtId="8" fontId="131" fillId="4" borderId="5" xfId="1" applyNumberFormat="1" applyFont="1" applyFill="1" applyBorder="1" applyAlignment="1">
      <alignment horizontal="right" vertical="center" wrapText="1"/>
    </xf>
    <xf numFmtId="7" fontId="131" fillId="4" borderId="5" xfId="1" applyNumberFormat="1" applyFont="1" applyFill="1" applyBorder="1" applyAlignment="1">
      <alignment horizontal="right" vertical="center" wrapText="1"/>
    </xf>
    <xf numFmtId="169" fontId="133" fillId="0" borderId="5" xfId="0" applyNumberFormat="1" applyFont="1" applyBorder="1" applyAlignment="1">
      <alignment horizontal="right" vertical="center" wrapText="1"/>
    </xf>
    <xf numFmtId="169" fontId="133" fillId="10" borderId="5" xfId="0" applyNumberFormat="1" applyFont="1" applyFill="1" applyBorder="1" applyAlignment="1">
      <alignment horizontal="right" vertical="center" wrapText="1"/>
    </xf>
    <xf numFmtId="169" fontId="133" fillId="4" borderId="5" xfId="0" applyNumberFormat="1" applyFont="1" applyFill="1" applyBorder="1" applyAlignment="1">
      <alignment horizontal="right" vertical="center" wrapText="1"/>
    </xf>
    <xf numFmtId="8" fontId="131" fillId="10" borderId="15" xfId="1" applyNumberFormat="1" applyFont="1" applyFill="1" applyBorder="1" applyAlignment="1">
      <alignment horizontal="right" vertical="center" wrapText="1"/>
    </xf>
    <xf numFmtId="8" fontId="131" fillId="0" borderId="5" xfId="1" applyNumberFormat="1" applyFont="1" applyFill="1" applyBorder="1" applyAlignment="1">
      <alignment horizontal="right" vertical="center" wrapText="1"/>
    </xf>
    <xf numFmtId="0" fontId="134" fillId="0" borderId="5" xfId="0" applyFont="1" applyBorder="1"/>
    <xf numFmtId="0" fontId="134" fillId="0" borderId="19" xfId="0" applyFont="1" applyBorder="1"/>
    <xf numFmtId="0" fontId="134" fillId="0" borderId="0" xfId="0" applyFont="1"/>
    <xf numFmtId="0" fontId="135" fillId="10" borderId="5" xfId="1" applyNumberFormat="1" applyFont="1" applyFill="1" applyBorder="1" applyAlignment="1">
      <alignment horizontal="center" vertical="center" wrapText="1"/>
    </xf>
    <xf numFmtId="44" fontId="136" fillId="10" borderId="5" xfId="0" applyNumberFormat="1" applyFont="1" applyFill="1" applyBorder="1" applyAlignment="1">
      <alignment vertical="top" wrapText="1"/>
    </xf>
    <xf numFmtId="44" fontId="135" fillId="0" borderId="5" xfId="1" applyFont="1" applyFill="1" applyBorder="1" applyAlignment="1">
      <alignment horizontal="right" vertical="center" wrapText="1"/>
    </xf>
    <xf numFmtId="8" fontId="137" fillId="4" borderId="5" xfId="0" applyNumberFormat="1" applyFont="1" applyFill="1" applyBorder="1" applyAlignment="1">
      <alignment horizontal="right" vertical="center" wrapText="1"/>
    </xf>
    <xf numFmtId="8" fontId="135" fillId="4" borderId="5" xfId="1" applyNumberFormat="1" applyFont="1" applyFill="1" applyBorder="1" applyAlignment="1">
      <alignment horizontal="right" vertical="center" wrapText="1"/>
    </xf>
    <xf numFmtId="8" fontId="138" fillId="4" borderId="5" xfId="0" applyNumberFormat="1" applyFont="1" applyFill="1" applyBorder="1" applyAlignment="1">
      <alignment horizontal="right" vertical="center" wrapText="1"/>
    </xf>
    <xf numFmtId="0" fontId="139" fillId="0" borderId="4" xfId="0" applyFont="1" applyBorder="1"/>
    <xf numFmtId="0" fontId="139" fillId="0" borderId="0" xfId="0" applyFont="1"/>
    <xf numFmtId="0" fontId="140" fillId="10" borderId="5" xfId="1" applyNumberFormat="1" applyFont="1" applyFill="1" applyBorder="1" applyAlignment="1">
      <alignment horizontal="center" vertical="center" wrapText="1"/>
    </xf>
    <xf numFmtId="8" fontId="141" fillId="10" borderId="5" xfId="0" applyNumberFormat="1" applyFont="1" applyFill="1" applyBorder="1" applyAlignment="1">
      <alignment horizontal="right" vertical="center" wrapText="1"/>
    </xf>
    <xf numFmtId="8" fontId="141" fillId="0" borderId="5" xfId="0" applyNumberFormat="1" applyFont="1" applyBorder="1" applyAlignment="1">
      <alignment horizontal="right" vertical="center" wrapText="1"/>
    </xf>
    <xf numFmtId="8" fontId="142" fillId="0" borderId="5" xfId="0" applyNumberFormat="1" applyFont="1" applyBorder="1" applyAlignment="1">
      <alignment horizontal="right" vertical="center" wrapText="1"/>
    </xf>
    <xf numFmtId="8" fontId="143" fillId="10" borderId="4" xfId="0" applyNumberFormat="1" applyFont="1" applyFill="1" applyBorder="1" applyAlignment="1">
      <alignment horizontal="right" vertical="center" wrapText="1"/>
    </xf>
    <xf numFmtId="8" fontId="142" fillId="4" borderId="5" xfId="0" applyNumberFormat="1" applyFont="1" applyFill="1" applyBorder="1" applyAlignment="1">
      <alignment horizontal="right" vertical="center" wrapText="1"/>
    </xf>
    <xf numFmtId="8" fontId="144" fillId="0" borderId="5" xfId="0" applyNumberFormat="1" applyFont="1" applyBorder="1" applyAlignment="1">
      <alignment horizontal="right" vertical="center" wrapText="1"/>
    </xf>
    <xf numFmtId="8" fontId="142" fillId="4" borderId="5" xfId="1" applyNumberFormat="1" applyFont="1" applyFill="1" applyBorder="1" applyAlignment="1">
      <alignment horizontal="right" vertical="center" wrapText="1"/>
    </xf>
    <xf numFmtId="7" fontId="145" fillId="4" borderId="5" xfId="1" applyNumberFormat="1" applyFont="1" applyFill="1" applyBorder="1" applyAlignment="1">
      <alignment horizontal="right" vertical="center" wrapText="1"/>
    </xf>
    <xf numFmtId="8" fontId="145" fillId="10" borderId="15" xfId="1" applyNumberFormat="1" applyFont="1" applyFill="1" applyBorder="1" applyAlignment="1">
      <alignment horizontal="right" vertical="center" wrapText="1"/>
    </xf>
    <xf numFmtId="8" fontId="145" fillId="0" borderId="5" xfId="1" applyNumberFormat="1" applyFont="1" applyFill="1" applyBorder="1" applyAlignment="1">
      <alignment horizontal="right" vertical="center" wrapText="1"/>
    </xf>
    <xf numFmtId="0" fontId="146" fillId="0" borderId="5" xfId="0" applyFont="1" applyBorder="1"/>
    <xf numFmtId="0" fontId="146" fillId="0" borderId="19" xfId="0" applyFont="1" applyBorder="1"/>
    <xf numFmtId="0" fontId="146" fillId="0" borderId="0" xfId="0" applyFont="1"/>
    <xf numFmtId="8" fontId="148" fillId="10" borderId="5" xfId="0" applyNumberFormat="1" applyFont="1" applyFill="1" applyBorder="1" applyAlignment="1">
      <alignment horizontal="right" vertical="center" wrapText="1"/>
    </xf>
    <xf numFmtId="0" fontId="151" fillId="10" borderId="5" xfId="1" applyNumberFormat="1" applyFont="1" applyFill="1" applyBorder="1" applyAlignment="1">
      <alignment horizontal="center" vertical="center" wrapText="1"/>
    </xf>
    <xf numFmtId="8" fontId="152" fillId="10" borderId="5" xfId="0" applyNumberFormat="1" applyFont="1" applyFill="1" applyBorder="1" applyAlignment="1">
      <alignment horizontal="right" vertical="center" wrapText="1"/>
    </xf>
    <xf numFmtId="8" fontId="151" fillId="0" borderId="5" xfId="0" applyNumberFormat="1" applyFont="1" applyBorder="1" applyAlignment="1">
      <alignment horizontal="right" vertical="center" wrapText="1"/>
    </xf>
    <xf numFmtId="8" fontId="153" fillId="10" borderId="5" xfId="0" applyNumberFormat="1" applyFont="1" applyFill="1" applyBorder="1" applyAlignment="1">
      <alignment horizontal="right" vertical="center" wrapText="1"/>
    </xf>
    <xf numFmtId="8" fontId="151" fillId="4" borderId="5" xfId="0" applyNumberFormat="1" applyFont="1" applyFill="1" applyBorder="1" applyAlignment="1">
      <alignment horizontal="right" vertical="center" wrapText="1"/>
    </xf>
    <xf numFmtId="8" fontId="153" fillId="0" borderId="5" xfId="0" applyNumberFormat="1" applyFont="1" applyBorder="1" applyAlignment="1">
      <alignment horizontal="right" vertical="center" wrapText="1"/>
    </xf>
    <xf numFmtId="8" fontId="153" fillId="4" borderId="5" xfId="0" applyNumberFormat="1" applyFont="1" applyFill="1" applyBorder="1" applyAlignment="1">
      <alignment horizontal="right" vertical="center" wrapText="1"/>
    </xf>
    <xf numFmtId="8" fontId="153" fillId="4" borderId="5" xfId="1" applyNumberFormat="1" applyFont="1" applyFill="1" applyBorder="1" applyAlignment="1">
      <alignment horizontal="right" vertical="center" wrapText="1"/>
    </xf>
    <xf numFmtId="7" fontId="153" fillId="4" borderId="5" xfId="1" applyNumberFormat="1" applyFont="1" applyFill="1" applyBorder="1" applyAlignment="1">
      <alignment horizontal="right" vertical="center" wrapText="1"/>
    </xf>
    <xf numFmtId="8" fontId="152" fillId="6" borderId="5" xfId="0" applyNumberFormat="1" applyFont="1" applyFill="1" applyBorder="1" applyAlignment="1">
      <alignment horizontal="right" vertical="center" wrapText="1"/>
    </xf>
    <xf numFmtId="8" fontId="151" fillId="0" borderId="5" xfId="1" applyNumberFormat="1" applyFont="1" applyFill="1" applyBorder="1" applyAlignment="1">
      <alignment horizontal="right" vertical="center" wrapText="1"/>
    </xf>
    <xf numFmtId="0" fontId="154" fillId="0" borderId="5" xfId="0" applyFont="1" applyBorder="1"/>
    <xf numFmtId="0" fontId="154" fillId="0" borderId="19" xfId="0" applyFont="1" applyBorder="1"/>
    <xf numFmtId="0" fontId="154" fillId="0" borderId="0" xfId="0" applyFont="1"/>
    <xf numFmtId="4" fontId="147" fillId="10" borderId="6" xfId="1" applyNumberFormat="1" applyFont="1" applyFill="1" applyBorder="1" applyAlignment="1">
      <alignment horizontal="center" vertical="center" wrapText="1"/>
    </xf>
    <xf numFmtId="165" fontId="148" fillId="10" borderId="6" xfId="0" applyNumberFormat="1" applyFont="1" applyFill="1" applyBorder="1" applyAlignment="1">
      <alignment horizontal="right" vertical="center" wrapText="1"/>
    </xf>
    <xf numFmtId="4" fontId="155" fillId="0" borderId="6" xfId="1" applyNumberFormat="1" applyFont="1" applyFill="1" applyBorder="1" applyAlignment="1">
      <alignment horizontal="right" vertical="center" wrapText="1"/>
    </xf>
    <xf numFmtId="4" fontId="149" fillId="10" borderId="6" xfId="0" applyNumberFormat="1" applyFont="1" applyFill="1" applyBorder="1" applyAlignment="1">
      <alignment horizontal="right" vertical="center" wrapText="1"/>
    </xf>
    <xf numFmtId="4" fontId="155" fillId="20" borderId="6" xfId="1" applyNumberFormat="1" applyFont="1" applyFill="1" applyBorder="1" applyAlignment="1">
      <alignment horizontal="right" vertical="center" wrapText="1"/>
    </xf>
    <xf numFmtId="4" fontId="147" fillId="0" borderId="6" xfId="1" applyNumberFormat="1" applyFont="1" applyFill="1" applyBorder="1" applyAlignment="1">
      <alignment horizontal="right" vertical="center" wrapText="1"/>
    </xf>
    <xf numFmtId="4" fontId="147" fillId="20" borderId="6" xfId="1" applyNumberFormat="1" applyFont="1" applyFill="1" applyBorder="1" applyAlignment="1">
      <alignment horizontal="right" vertical="center" wrapText="1"/>
    </xf>
    <xf numFmtId="167" fontId="150" fillId="0" borderId="0" xfId="0" applyNumberFormat="1" applyFont="1"/>
    <xf numFmtId="4" fontId="150" fillId="0" borderId="0" xfId="0" applyNumberFormat="1" applyFont="1"/>
    <xf numFmtId="4" fontId="156" fillId="0" borderId="6" xfId="1" applyNumberFormat="1" applyFont="1" applyFill="1" applyBorder="1" applyAlignment="1">
      <alignment horizontal="right" vertical="center" wrapText="1"/>
    </xf>
    <xf numFmtId="4" fontId="156" fillId="20" borderId="6" xfId="1" applyNumberFormat="1" applyFont="1" applyFill="1" applyBorder="1" applyAlignment="1">
      <alignment horizontal="right" vertical="center" wrapText="1"/>
    </xf>
    <xf numFmtId="165" fontId="156" fillId="20" borderId="6" xfId="1" applyNumberFormat="1" applyFont="1" applyFill="1" applyBorder="1" applyAlignment="1">
      <alignment horizontal="right" vertical="center" wrapText="1"/>
    </xf>
    <xf numFmtId="165" fontId="157" fillId="0" borderId="6" xfId="1" applyNumberFormat="1" applyFont="1" applyFill="1" applyBorder="1" applyAlignment="1">
      <alignment horizontal="right" vertical="center" wrapText="1"/>
    </xf>
    <xf numFmtId="165" fontId="156" fillId="0" borderId="6" xfId="1" applyNumberFormat="1" applyFont="1" applyFill="1" applyBorder="1" applyAlignment="1">
      <alignment horizontal="right" vertical="center" wrapText="1"/>
    </xf>
    <xf numFmtId="165" fontId="157" fillId="20" borderId="6" xfId="1" applyNumberFormat="1" applyFont="1" applyFill="1" applyBorder="1" applyAlignment="1">
      <alignment horizontal="right" vertical="center" wrapText="1"/>
    </xf>
    <xf numFmtId="4" fontId="157" fillId="0" borderId="6" xfId="1" applyNumberFormat="1" applyFont="1" applyFill="1" applyBorder="1" applyAlignment="1">
      <alignment horizontal="right" vertical="center" wrapText="1"/>
    </xf>
    <xf numFmtId="4" fontId="156" fillId="10" borderId="6" xfId="0" applyNumberFormat="1" applyFont="1" applyFill="1" applyBorder="1" applyAlignment="1">
      <alignment horizontal="right" vertical="center" wrapText="1"/>
    </xf>
    <xf numFmtId="4" fontId="156" fillId="6" borderId="6" xfId="1" applyNumberFormat="1" applyFont="1" applyFill="1" applyBorder="1" applyAlignment="1">
      <alignment horizontal="right" vertical="center" wrapText="1"/>
    </xf>
    <xf numFmtId="8" fontId="157" fillId="0" borderId="4" xfId="1" applyNumberFormat="1" applyFont="1" applyFill="1" applyBorder="1" applyAlignment="1">
      <alignment horizontal="right" vertical="center" wrapText="1"/>
    </xf>
    <xf numFmtId="4" fontId="157" fillId="0" borderId="25" xfId="1" applyNumberFormat="1" applyFont="1" applyFill="1" applyBorder="1" applyAlignment="1">
      <alignment horizontal="right" vertical="center" wrapText="1"/>
    </xf>
    <xf numFmtId="4" fontId="119" fillId="0" borderId="6" xfId="0" applyNumberFormat="1" applyFont="1" applyBorder="1"/>
    <xf numFmtId="4" fontId="119" fillId="0" borderId="20" xfId="0" applyNumberFormat="1" applyFont="1" applyBorder="1"/>
    <xf numFmtId="165" fontId="158" fillId="0" borderId="6" xfId="1" applyNumberFormat="1" applyFont="1" applyFill="1" applyBorder="1" applyAlignment="1">
      <alignment horizontal="right" vertical="center" wrapText="1"/>
    </xf>
    <xf numFmtId="8" fontId="159" fillId="0" borderId="6" xfId="1" applyNumberFormat="1" applyFont="1" applyFill="1" applyBorder="1" applyAlignment="1">
      <alignment horizontal="right" vertical="center" wrapText="1"/>
    </xf>
    <xf numFmtId="8" fontId="159" fillId="4" borderId="5" xfId="0" applyNumberFormat="1" applyFont="1" applyFill="1" applyBorder="1" applyAlignment="1">
      <alignment horizontal="right" vertical="center" wrapText="1"/>
    </xf>
    <xf numFmtId="8" fontId="160" fillId="0" borderId="6" xfId="1" applyNumberFormat="1" applyFont="1" applyFill="1" applyBorder="1" applyAlignment="1">
      <alignment horizontal="right" vertical="center" wrapText="1"/>
    </xf>
    <xf numFmtId="165" fontId="159" fillId="0" borderId="6" xfId="1" applyNumberFormat="1" applyFont="1" applyFill="1" applyBorder="1" applyAlignment="1">
      <alignment horizontal="right" vertical="center" wrapText="1"/>
    </xf>
    <xf numFmtId="8" fontId="161" fillId="0" borderId="5" xfId="0" applyNumberFormat="1" applyFont="1" applyBorder="1" applyAlignment="1">
      <alignment horizontal="right" vertical="center" wrapText="1"/>
    </xf>
    <xf numFmtId="165" fontId="160" fillId="0" borderId="6" xfId="1" applyNumberFormat="1" applyFont="1" applyFill="1" applyBorder="1" applyAlignment="1">
      <alignment horizontal="right" vertical="center" wrapText="1"/>
    </xf>
    <xf numFmtId="8" fontId="131" fillId="10" borderId="5" xfId="0" applyNumberFormat="1" applyFont="1" applyFill="1" applyBorder="1" applyAlignment="1">
      <alignment horizontal="right" vertical="center" wrapText="1"/>
    </xf>
    <xf numFmtId="8" fontId="133" fillId="4" borderId="5" xfId="0" applyNumberFormat="1" applyFont="1" applyFill="1" applyBorder="1" applyAlignment="1">
      <alignment horizontal="right" vertical="center" wrapText="1"/>
    </xf>
    <xf numFmtId="8" fontId="131" fillId="0" borderId="15" xfId="1" applyNumberFormat="1" applyFont="1" applyFill="1" applyBorder="1" applyAlignment="1">
      <alignment horizontal="right" vertical="center" wrapText="1"/>
    </xf>
    <xf numFmtId="8" fontId="134" fillId="0" borderId="0" xfId="0" applyNumberFormat="1" applyFont="1"/>
    <xf numFmtId="0" fontId="162" fillId="0" borderId="38" xfId="0" applyFont="1" applyBorder="1" applyAlignment="1">
      <alignment horizontal="center" vertical="center" wrapText="1"/>
    </xf>
    <xf numFmtId="0" fontId="162" fillId="0" borderId="4" xfId="0" applyFont="1" applyBorder="1" applyAlignment="1">
      <alignment horizontal="center" vertical="top" wrapText="1"/>
    </xf>
    <xf numFmtId="0" fontId="165" fillId="0" borderId="42" xfId="0" applyFont="1" applyBorder="1" applyAlignment="1">
      <alignment horizontal="right" vertical="top" wrapText="1"/>
    </xf>
    <xf numFmtId="0" fontId="162" fillId="0" borderId="37" xfId="0" applyFont="1" applyBorder="1" applyAlignment="1">
      <alignment horizontal="center" vertical="top" wrapText="1"/>
    </xf>
    <xf numFmtId="0" fontId="162" fillId="0" borderId="37" xfId="0" applyFont="1" applyBorder="1" applyAlignment="1">
      <alignment horizontal="left" vertical="top" wrapText="1" indent="3"/>
    </xf>
    <xf numFmtId="0" fontId="167" fillId="0" borderId="0" xfId="0" applyFont="1" applyAlignment="1">
      <alignment horizontal="left" vertical="top"/>
    </xf>
    <xf numFmtId="0" fontId="167" fillId="0" borderId="0" xfId="0" applyFont="1"/>
    <xf numFmtId="0" fontId="168" fillId="0" borderId="0" xfId="0" applyFont="1" applyAlignment="1">
      <alignment wrapText="1"/>
    </xf>
    <xf numFmtId="0" fontId="169" fillId="0" borderId="0" xfId="0" applyFont="1" applyAlignment="1">
      <alignment vertical="top" wrapText="1"/>
    </xf>
    <xf numFmtId="0" fontId="167" fillId="0" borderId="0" xfId="0" applyFont="1" applyAlignment="1">
      <alignment vertical="top" wrapText="1"/>
    </xf>
    <xf numFmtId="0" fontId="171" fillId="0" borderId="0" xfId="0" applyFont="1" applyAlignment="1">
      <alignment horizontal="left" vertical="top"/>
    </xf>
    <xf numFmtId="0" fontId="172" fillId="0" borderId="38" xfId="0" applyFont="1" applyBorder="1" applyAlignment="1">
      <alignment horizontal="center" vertical="center" wrapText="1"/>
    </xf>
    <xf numFmtId="0" fontId="172" fillId="0" borderId="4" xfId="0" applyFont="1" applyBorder="1" applyAlignment="1">
      <alignment horizontal="center" vertical="top" wrapText="1"/>
    </xf>
    <xf numFmtId="168" fontId="173" fillId="0" borderId="38" xfId="0" applyNumberFormat="1" applyFont="1" applyBorder="1" applyAlignment="1">
      <alignment horizontal="center" vertical="center" shrinkToFit="1"/>
    </xf>
    <xf numFmtId="0" fontId="172" fillId="0" borderId="0" xfId="0" applyFont="1" applyAlignment="1">
      <alignment vertical="top" wrapText="1"/>
    </xf>
    <xf numFmtId="168" fontId="173" fillId="0" borderId="0" xfId="0" applyNumberFormat="1" applyFont="1" applyAlignment="1">
      <alignment horizontal="center" vertical="center" shrinkToFit="1"/>
    </xf>
    <xf numFmtId="0" fontId="172" fillId="0" borderId="0" xfId="0" applyFont="1" applyAlignment="1">
      <alignment horizontal="center" vertical="top" wrapText="1"/>
    </xf>
    <xf numFmtId="0" fontId="174" fillId="0" borderId="0" xfId="2" applyFont="1" applyAlignment="1">
      <alignment horizontal="left" vertical="top"/>
    </xf>
    <xf numFmtId="0" fontId="175" fillId="0" borderId="0" xfId="0" applyFont="1" applyAlignment="1">
      <alignment vertical="top" wrapText="1"/>
    </xf>
    <xf numFmtId="0" fontId="176" fillId="0" borderId="42" xfId="0" applyFont="1" applyBorder="1" applyAlignment="1">
      <alignment horizontal="right" vertical="top" wrapText="1"/>
    </xf>
    <xf numFmtId="0" fontId="167" fillId="0" borderId="0" xfId="0" applyFont="1" applyAlignment="1">
      <alignment vertical="top"/>
    </xf>
    <xf numFmtId="0" fontId="172" fillId="0" borderId="37" xfId="0" applyFont="1" applyBorder="1" applyAlignment="1">
      <alignment horizontal="center" vertical="top" wrapText="1"/>
    </xf>
    <xf numFmtId="0" fontId="172" fillId="0" borderId="37" xfId="0" applyFont="1" applyBorder="1" applyAlignment="1">
      <alignment horizontal="left" vertical="top" wrapText="1" indent="3"/>
    </xf>
    <xf numFmtId="165" fontId="173" fillId="0" borderId="37" xfId="0" applyNumberFormat="1" applyFont="1" applyBorder="1" applyAlignment="1">
      <alignment horizontal="right" vertical="top" shrinkToFit="1"/>
    </xf>
    <xf numFmtId="0" fontId="179" fillId="0" borderId="0" xfId="2" applyFont="1"/>
    <xf numFmtId="2" fontId="173" fillId="0" borderId="37" xfId="0" applyNumberFormat="1" applyFont="1" applyBorder="1" applyAlignment="1">
      <alignment horizontal="right" vertical="top" shrinkToFit="1"/>
    </xf>
    <xf numFmtId="4" fontId="173" fillId="0" borderId="37" xfId="0" applyNumberFormat="1" applyFont="1" applyBorder="1" applyAlignment="1">
      <alignment horizontal="right" vertical="top" shrinkToFit="1"/>
    </xf>
    <xf numFmtId="0" fontId="176" fillId="0" borderId="73" xfId="0" applyFont="1" applyBorder="1" applyAlignment="1">
      <alignment vertical="top" wrapText="1"/>
    </xf>
    <xf numFmtId="165" fontId="176" fillId="0" borderId="76" xfId="0" applyNumberFormat="1" applyFont="1" applyBorder="1" applyAlignment="1">
      <alignment vertical="top" wrapText="1"/>
    </xf>
    <xf numFmtId="0" fontId="176" fillId="0" borderId="0" xfId="0" applyFont="1" applyAlignment="1">
      <alignment vertical="top" wrapText="1"/>
    </xf>
    <xf numFmtId="0" fontId="172" fillId="0" borderId="0" xfId="0" applyFont="1" applyAlignment="1">
      <alignment horizontal="center" vertical="center" wrapText="1"/>
    </xf>
    <xf numFmtId="0" fontId="172" fillId="0" borderId="82" xfId="0" applyFont="1" applyBorder="1" applyAlignment="1">
      <alignment horizontal="center" vertical="top" wrapText="1"/>
    </xf>
    <xf numFmtId="0" fontId="182" fillId="0" borderId="0" xfId="0" applyFont="1" applyAlignment="1">
      <alignment wrapText="1"/>
    </xf>
    <xf numFmtId="0" fontId="183" fillId="29" borderId="0" xfId="0" applyFont="1" applyFill="1" applyAlignment="1">
      <alignment wrapText="1"/>
    </xf>
    <xf numFmtId="0" fontId="105" fillId="0" borderId="0" xfId="0" applyFont="1" applyAlignment="1">
      <alignment horizontal="right" vertical="center"/>
    </xf>
    <xf numFmtId="7" fontId="185" fillId="6" borderId="6" xfId="1" applyNumberFormat="1" applyFont="1" applyFill="1" applyBorder="1" applyAlignment="1">
      <alignment horizontal="right" vertical="center" wrapText="1"/>
    </xf>
    <xf numFmtId="7" fontId="185" fillId="6" borderId="5" xfId="1" applyNumberFormat="1" applyFont="1" applyFill="1" applyBorder="1" applyAlignment="1">
      <alignment horizontal="right" vertical="center" wrapText="1"/>
    </xf>
    <xf numFmtId="165" fontId="101" fillId="0" borderId="6" xfId="1" applyNumberFormat="1" applyFont="1" applyFill="1" applyBorder="1" applyAlignment="1">
      <alignment horizontal="right" vertical="center" wrapText="1"/>
    </xf>
    <xf numFmtId="8" fontId="186" fillId="0" borderId="5" xfId="0" applyNumberFormat="1" applyFont="1" applyBorder="1" applyAlignment="1">
      <alignment horizontal="right" vertical="center" wrapText="1"/>
    </xf>
    <xf numFmtId="0" fontId="187" fillId="0" borderId="13" xfId="0" applyFont="1" applyBorder="1" applyAlignment="1">
      <alignment horizontal="right" vertical="center" wrapText="1"/>
    </xf>
    <xf numFmtId="7" fontId="96" fillId="0" borderId="4" xfId="1" applyNumberFormat="1" applyFont="1" applyFill="1" applyBorder="1" applyAlignment="1">
      <alignment horizontal="right" vertical="center" wrapText="1"/>
    </xf>
    <xf numFmtId="165" fontId="96" fillId="0" borderId="6" xfId="1" applyNumberFormat="1" applyFont="1" applyFill="1" applyBorder="1" applyAlignment="1">
      <alignment horizontal="right" vertical="center" wrapText="1"/>
    </xf>
    <xf numFmtId="8" fontId="189" fillId="0" borderId="5" xfId="0" applyNumberFormat="1" applyFont="1" applyBorder="1" applyAlignment="1">
      <alignment horizontal="right" vertical="center" wrapText="1"/>
    </xf>
    <xf numFmtId="7" fontId="96" fillId="0" borderId="4" xfId="0" applyNumberFormat="1" applyFont="1" applyBorder="1" applyAlignment="1">
      <alignment horizontal="right" vertical="center" wrapText="1"/>
    </xf>
    <xf numFmtId="8" fontId="96" fillId="0" borderId="5" xfId="1" applyNumberFormat="1" applyFont="1" applyFill="1" applyBorder="1" applyAlignment="1">
      <alignment horizontal="right" vertical="center" wrapText="1"/>
    </xf>
    <xf numFmtId="0" fontId="96" fillId="0" borderId="13" xfId="0" applyFont="1" applyBorder="1" applyAlignment="1">
      <alignment horizontal="right" vertical="center" wrapText="1"/>
    </xf>
    <xf numFmtId="7" fontId="96" fillId="6" borderId="4" xfId="1" applyNumberFormat="1" applyFont="1" applyFill="1" applyBorder="1" applyAlignment="1">
      <alignment horizontal="right" vertical="center" wrapText="1"/>
    </xf>
    <xf numFmtId="7" fontId="96" fillId="6" borderId="5" xfId="1" applyNumberFormat="1" applyFont="1" applyFill="1" applyBorder="1" applyAlignment="1">
      <alignment horizontal="right" vertical="center" wrapText="1"/>
    </xf>
    <xf numFmtId="169" fontId="189" fillId="0" borderId="5" xfId="0" applyNumberFormat="1" applyFont="1" applyBorder="1" applyAlignment="1">
      <alignment horizontal="right" vertical="center" wrapText="1"/>
    </xf>
    <xf numFmtId="7" fontId="96" fillId="0" borderId="5" xfId="1" applyNumberFormat="1" applyFont="1" applyFill="1" applyBorder="1" applyAlignment="1">
      <alignment horizontal="right" vertical="center" wrapText="1"/>
    </xf>
    <xf numFmtId="169" fontId="134" fillId="0" borderId="0" xfId="0" applyNumberFormat="1" applyFont="1"/>
    <xf numFmtId="8" fontId="129" fillId="0" borderId="37" xfId="0" applyNumberFormat="1" applyFont="1" applyBorder="1"/>
    <xf numFmtId="7" fontId="184" fillId="0" borderId="12" xfId="0" applyNumberFormat="1" applyFont="1" applyBorder="1" applyAlignment="1">
      <alignment horizontal="right" vertical="center" wrapText="1"/>
    </xf>
    <xf numFmtId="7" fontId="106" fillId="6" borderId="6" xfId="1" applyNumberFormat="1" applyFont="1" applyFill="1" applyBorder="1" applyAlignment="1">
      <alignment horizontal="right" vertical="center" wrapText="1"/>
    </xf>
    <xf numFmtId="8" fontId="188" fillId="0" borderId="75" xfId="0" applyNumberFormat="1" applyFont="1" applyBorder="1"/>
    <xf numFmtId="8" fontId="65" fillId="0" borderId="13" xfId="0" applyNumberFormat="1" applyFont="1" applyBorder="1" applyAlignment="1">
      <alignment horizontal="right" vertical="center" wrapText="1"/>
    </xf>
    <xf numFmtId="0" fontId="190" fillId="0" borderId="0" xfId="0" applyFont="1"/>
    <xf numFmtId="2" fontId="176" fillId="0" borderId="37" xfId="0" applyNumberFormat="1" applyFont="1" applyBorder="1" applyAlignment="1">
      <alignment horizontal="right" vertical="top" shrinkToFit="1"/>
    </xf>
    <xf numFmtId="4" fontId="176" fillId="0" borderId="37" xfId="0" applyNumberFormat="1" applyFont="1" applyBorder="1" applyAlignment="1">
      <alignment horizontal="right" vertical="top" shrinkToFit="1"/>
    </xf>
    <xf numFmtId="0" fontId="192" fillId="0" borderId="55" xfId="0" applyFont="1" applyBorder="1"/>
    <xf numFmtId="0" fontId="192" fillId="0" borderId="56" xfId="0" applyFont="1" applyBorder="1"/>
    <xf numFmtId="165" fontId="176" fillId="0" borderId="37" xfId="0" applyNumberFormat="1" applyFont="1" applyBorder="1" applyAlignment="1">
      <alignment horizontal="right" vertical="top" shrinkToFit="1"/>
    </xf>
    <xf numFmtId="4" fontId="176" fillId="0" borderId="75" xfId="0" applyNumberFormat="1" applyFont="1" applyBorder="1" applyAlignment="1">
      <alignment horizontal="right" vertical="top" shrinkToFit="1"/>
    </xf>
    <xf numFmtId="0" fontId="107" fillId="0" borderId="37" xfId="0" applyFont="1" applyBorder="1" applyAlignment="1">
      <alignment horizontal="right" vertical="center" wrapText="1"/>
    </xf>
    <xf numFmtId="0" fontId="105" fillId="0" borderId="37" xfId="0" applyFont="1" applyBorder="1" applyAlignment="1">
      <alignment horizontal="right"/>
    </xf>
    <xf numFmtId="7" fontId="106" fillId="0" borderId="6" xfId="0" applyNumberFormat="1" applyFont="1" applyBorder="1" applyAlignment="1">
      <alignment horizontal="right" vertical="center" wrapText="1"/>
    </xf>
    <xf numFmtId="0" fontId="106" fillId="20" borderId="9" xfId="0" applyFont="1" applyFill="1" applyBorder="1" applyAlignment="1">
      <alignment horizontal="left" vertical="center" wrapText="1"/>
    </xf>
    <xf numFmtId="0" fontId="107" fillId="0" borderId="78" xfId="0" applyFont="1" applyBorder="1" applyAlignment="1">
      <alignment horizontal="right" vertical="center" wrapText="1"/>
    </xf>
    <xf numFmtId="0" fontId="105" fillId="0" borderId="38" xfId="0" applyFont="1" applyBorder="1"/>
    <xf numFmtId="7" fontId="106" fillId="0" borderId="15" xfId="0" applyNumberFormat="1" applyFont="1" applyBorder="1" applyAlignment="1">
      <alignment horizontal="right" vertical="center" wrapText="1"/>
    </xf>
    <xf numFmtId="7" fontId="106" fillId="7" borderId="24" xfId="1" applyNumberFormat="1" applyFont="1" applyFill="1" applyBorder="1" applyAlignment="1">
      <alignment horizontal="right" vertical="center" wrapText="1"/>
    </xf>
    <xf numFmtId="0" fontId="123" fillId="20" borderId="34" xfId="0" applyFont="1" applyFill="1" applyBorder="1" applyAlignment="1">
      <alignment horizontal="left" vertical="center" wrapText="1"/>
    </xf>
    <xf numFmtId="0" fontId="193" fillId="10" borderId="13" xfId="0" applyFont="1" applyFill="1" applyBorder="1" applyAlignment="1">
      <alignment vertical="center" wrapText="1"/>
    </xf>
    <xf numFmtId="0" fontId="195" fillId="0" borderId="0" xfId="0" applyFont="1"/>
    <xf numFmtId="7" fontId="63" fillId="8" borderId="4" xfId="1" applyNumberFormat="1" applyFont="1" applyFill="1" applyBorder="1" applyAlignment="1">
      <alignment horizontal="right" vertical="center" wrapText="1"/>
    </xf>
    <xf numFmtId="7" fontId="106" fillId="8" borderId="4" xfId="1" applyNumberFormat="1" applyFont="1" applyFill="1" applyBorder="1" applyAlignment="1">
      <alignment horizontal="right" vertical="center" wrapText="1"/>
    </xf>
    <xf numFmtId="165" fontId="157" fillId="8" borderId="6" xfId="1" applyNumberFormat="1" applyFont="1" applyFill="1" applyBorder="1" applyAlignment="1">
      <alignment horizontal="right" vertical="center" wrapText="1"/>
    </xf>
    <xf numFmtId="0" fontId="196" fillId="0" borderId="0" xfId="0" applyFont="1" applyAlignment="1">
      <alignment wrapText="1"/>
    </xf>
    <xf numFmtId="164" fontId="63" fillId="0" borderId="26" xfId="0" applyNumberFormat="1" applyFont="1" applyBorder="1" applyAlignment="1">
      <alignment horizontal="right" vertical="center" wrapText="1"/>
    </xf>
    <xf numFmtId="0" fontId="107" fillId="8" borderId="13" xfId="0" applyFont="1" applyFill="1" applyBorder="1" applyAlignment="1">
      <alignment horizontal="right" vertical="center" wrapText="1"/>
    </xf>
    <xf numFmtId="164" fontId="63" fillId="0" borderId="6" xfId="0" applyNumberFormat="1" applyFont="1" applyBorder="1" applyAlignment="1">
      <alignment horizontal="left" vertical="center"/>
    </xf>
    <xf numFmtId="4" fontId="199" fillId="0" borderId="0" xfId="0" applyNumberFormat="1" applyFont="1"/>
    <xf numFmtId="0" fontId="200" fillId="0" borderId="13" xfId="0" applyFont="1" applyBorder="1" applyAlignment="1">
      <alignment horizontal="right" vertical="center" wrapText="1"/>
    </xf>
    <xf numFmtId="0" fontId="190" fillId="0" borderId="0" xfId="0" applyFont="1" applyAlignment="1">
      <alignment wrapText="1"/>
    </xf>
    <xf numFmtId="7" fontId="63" fillId="8" borderId="5" xfId="1" applyNumberFormat="1" applyFont="1" applyFill="1" applyBorder="1" applyAlignment="1">
      <alignment horizontal="right" vertical="center" wrapText="1"/>
    </xf>
    <xf numFmtId="0" fontId="90" fillId="0" borderId="0" xfId="0" applyFont="1"/>
    <xf numFmtId="164" fontId="12" fillId="21" borderId="26" xfId="0" applyNumberFormat="1" applyFont="1" applyFill="1" applyBorder="1" applyAlignment="1">
      <alignment horizontal="right" vertical="center" wrapText="1"/>
    </xf>
    <xf numFmtId="14" fontId="69" fillId="0" borderId="0" xfId="1" applyNumberFormat="1" applyFont="1" applyFill="1" applyBorder="1" applyAlignment="1">
      <alignment horizontal="left" vertical="top" wrapText="1"/>
    </xf>
    <xf numFmtId="6" fontId="6" fillId="22" borderId="13" xfId="0" applyNumberFormat="1" applyFont="1" applyFill="1" applyBorder="1" applyAlignment="1">
      <alignment vertical="center" wrapText="1"/>
    </xf>
    <xf numFmtId="49" fontId="99" fillId="0" borderId="4" xfId="0" applyNumberFormat="1" applyFont="1" applyBorder="1"/>
    <xf numFmtId="0" fontId="128" fillId="0" borderId="0" xfId="0" applyFont="1" applyAlignment="1">
      <alignment wrapText="1"/>
    </xf>
    <xf numFmtId="0" fontId="0" fillId="0" borderId="4" xfId="0" applyBorder="1" applyAlignment="1">
      <alignment horizontal="left"/>
    </xf>
    <xf numFmtId="165" fontId="119" fillId="0" borderId="37" xfId="0" applyNumberFormat="1" applyFont="1" applyBorder="1"/>
    <xf numFmtId="7" fontId="63" fillId="0" borderId="6" xfId="1" applyNumberFormat="1" applyFont="1" applyFill="1" applyBorder="1" applyAlignment="1">
      <alignment horizontal="right" vertical="center" wrapText="1"/>
    </xf>
    <xf numFmtId="0" fontId="107" fillId="0" borderId="84" xfId="0" applyFont="1" applyBorder="1" applyAlignment="1">
      <alignment horizontal="right" vertical="center" wrapText="1"/>
    </xf>
    <xf numFmtId="165" fontId="112" fillId="20" borderId="2" xfId="0" applyNumberFormat="1" applyFont="1" applyFill="1" applyBorder="1" applyAlignment="1">
      <alignment horizontal="right" vertical="center"/>
    </xf>
    <xf numFmtId="167" fontId="0" fillId="0" borderId="0" xfId="1" applyNumberFormat="1" applyFont="1" applyFill="1"/>
    <xf numFmtId="8" fontId="105" fillId="0" borderId="37" xfId="0" applyNumberFormat="1" applyFont="1" applyBorder="1"/>
    <xf numFmtId="7" fontId="24" fillId="0" borderId="4" xfId="1" applyNumberFormat="1" applyFont="1" applyFill="1" applyBorder="1" applyAlignment="1">
      <alignment horizontal="right" vertical="center" wrapText="1"/>
    </xf>
    <xf numFmtId="0" fontId="105" fillId="0" borderId="0" xfId="0" applyFont="1" applyAlignment="1">
      <alignment wrapText="1"/>
    </xf>
    <xf numFmtId="0" fontId="98" fillId="0" borderId="9" xfId="0" applyFont="1" applyBorder="1" applyAlignment="1">
      <alignment horizontal="right" vertical="center" wrapText="1"/>
    </xf>
    <xf numFmtId="0" fontId="0" fillId="0" borderId="0" xfId="0" applyAlignment="1">
      <alignment horizontal="center" wrapText="1"/>
    </xf>
    <xf numFmtId="0" fontId="0" fillId="0" borderId="6" xfId="0" applyBorder="1" applyAlignment="1">
      <alignment wrapText="1"/>
    </xf>
    <xf numFmtId="0" fontId="106" fillId="6" borderId="37" xfId="0" applyFont="1" applyFill="1" applyBorder="1" applyAlignment="1">
      <alignment vertical="center" wrapText="1"/>
    </xf>
    <xf numFmtId="0" fontId="101" fillId="0" borderId="37" xfId="0" applyFont="1" applyBorder="1"/>
    <xf numFmtId="0" fontId="63" fillId="0" borderId="37" xfId="0" applyFont="1" applyBorder="1" applyAlignment="1">
      <alignment horizontal="right" vertical="center" wrapText="1"/>
    </xf>
    <xf numFmtId="0" fontId="114" fillId="0" borderId="37" xfId="0" applyFont="1" applyBorder="1" applyAlignment="1">
      <alignment vertical="center"/>
    </xf>
    <xf numFmtId="8" fontId="106" fillId="6" borderId="6" xfId="0" applyNumberFormat="1" applyFont="1" applyFill="1" applyBorder="1" applyAlignment="1">
      <alignment horizontal="right" vertical="center" wrapText="1"/>
    </xf>
    <xf numFmtId="8" fontId="63" fillId="0" borderId="6" xfId="0" applyNumberFormat="1" applyFont="1" applyBorder="1" applyAlignment="1">
      <alignment horizontal="right" vertical="center" wrapText="1"/>
    </xf>
    <xf numFmtId="0" fontId="111" fillId="10" borderId="78" xfId="0" applyFont="1" applyFill="1" applyBorder="1" applyAlignment="1">
      <alignment vertical="center" wrapText="1"/>
    </xf>
    <xf numFmtId="8" fontId="106" fillId="0" borderId="37" xfId="0" applyNumberFormat="1" applyFont="1" applyBorder="1" applyAlignment="1">
      <alignment horizontal="right" vertical="center" wrapText="1"/>
    </xf>
    <xf numFmtId="7" fontId="63" fillId="0" borderId="37" xfId="1" applyNumberFormat="1" applyFont="1" applyFill="1" applyBorder="1" applyAlignment="1">
      <alignment horizontal="right" vertical="center" wrapText="1"/>
    </xf>
    <xf numFmtId="8" fontId="106" fillId="0" borderId="37" xfId="1" applyNumberFormat="1" applyFont="1" applyFill="1" applyBorder="1" applyAlignment="1">
      <alignment horizontal="right" vertical="center" wrapText="1"/>
    </xf>
    <xf numFmtId="4" fontId="157" fillId="0" borderId="37" xfId="1" applyNumberFormat="1" applyFont="1" applyFill="1" applyBorder="1" applyAlignment="1">
      <alignment horizontal="right" vertical="center" wrapText="1"/>
    </xf>
    <xf numFmtId="8" fontId="151" fillId="0" borderId="37" xfId="1" applyNumberFormat="1" applyFont="1" applyFill="1" applyBorder="1" applyAlignment="1">
      <alignment horizontal="right" vertical="center" wrapText="1"/>
    </xf>
    <xf numFmtId="8" fontId="106" fillId="0" borderId="14" xfId="1" applyNumberFormat="1" applyFont="1" applyFill="1" applyBorder="1" applyAlignment="1">
      <alignment horizontal="right" vertical="center" wrapText="1"/>
    </xf>
    <xf numFmtId="4" fontId="157" fillId="0" borderId="16" xfId="1" applyNumberFormat="1" applyFont="1" applyFill="1" applyBorder="1" applyAlignment="1">
      <alignment horizontal="right" vertical="center" wrapText="1"/>
    </xf>
    <xf numFmtId="8" fontId="153" fillId="0" borderId="15" xfId="0" applyNumberFormat="1" applyFont="1" applyBorder="1" applyAlignment="1">
      <alignment horizontal="right" vertical="center" wrapText="1"/>
    </xf>
    <xf numFmtId="8" fontId="151" fillId="0" borderId="35" xfId="1" applyNumberFormat="1" applyFont="1" applyFill="1" applyBorder="1" applyAlignment="1">
      <alignment horizontal="right" vertical="center" wrapText="1"/>
    </xf>
    <xf numFmtId="8" fontId="106" fillId="8" borderId="5" xfId="1" applyNumberFormat="1" applyFont="1" applyFill="1" applyBorder="1" applyAlignment="1">
      <alignment horizontal="right" vertical="center" wrapText="1"/>
    </xf>
    <xf numFmtId="8" fontId="153" fillId="8" borderId="5" xfId="0" applyNumberFormat="1" applyFont="1" applyFill="1" applyBorder="1" applyAlignment="1">
      <alignment horizontal="right" vertical="center" wrapText="1"/>
    </xf>
    <xf numFmtId="0" fontId="105" fillId="8" borderId="37" xfId="0" applyFont="1" applyFill="1" applyBorder="1" applyAlignment="1">
      <alignment wrapText="1"/>
    </xf>
    <xf numFmtId="167" fontId="105" fillId="8" borderId="0" xfId="0" applyNumberFormat="1" applyFont="1" applyFill="1"/>
    <xf numFmtId="7" fontId="106" fillId="8" borderId="5" xfId="1" applyNumberFormat="1" applyFont="1" applyFill="1" applyBorder="1" applyAlignment="1">
      <alignment horizontal="right" vertical="center" wrapText="1"/>
    </xf>
    <xf numFmtId="0" fontId="0" fillId="0" borderId="37" xfId="0" applyBorder="1"/>
    <xf numFmtId="7" fontId="11" fillId="0" borderId="37" xfId="1" applyNumberFormat="1" applyFont="1" applyFill="1" applyBorder="1" applyAlignment="1">
      <alignment horizontal="right" vertical="center" wrapText="1"/>
    </xf>
    <xf numFmtId="7" fontId="13" fillId="0" borderId="37" xfId="1" applyNumberFormat="1" applyFont="1" applyFill="1" applyBorder="1" applyAlignment="1">
      <alignment horizontal="right" vertical="center" wrapText="1"/>
    </xf>
    <xf numFmtId="8" fontId="144" fillId="0" borderId="37" xfId="0" applyNumberFormat="1" applyFont="1" applyBorder="1" applyAlignment="1">
      <alignment horizontal="right" vertical="center" wrapText="1"/>
    </xf>
    <xf numFmtId="8" fontId="144" fillId="0" borderId="15" xfId="0" applyNumberFormat="1" applyFont="1" applyBorder="1" applyAlignment="1">
      <alignment horizontal="right" vertical="center" wrapText="1"/>
    </xf>
    <xf numFmtId="0" fontId="77" fillId="0" borderId="9" xfId="0" applyFont="1" applyBorder="1" applyAlignment="1">
      <alignment horizontal="right" vertical="center" wrapText="1"/>
    </xf>
    <xf numFmtId="7" fontId="12" fillId="0" borderId="8" xfId="0" applyNumberFormat="1" applyFont="1" applyBorder="1" applyAlignment="1">
      <alignment horizontal="right" vertical="center" wrapText="1"/>
    </xf>
    <xf numFmtId="7" fontId="11" fillId="0" borderId="8" xfId="1" applyNumberFormat="1" applyFont="1" applyFill="1" applyBorder="1" applyAlignment="1">
      <alignment horizontal="right" vertical="center" wrapText="1"/>
    </xf>
    <xf numFmtId="7" fontId="13" fillId="0" borderId="24" xfId="1" applyNumberFormat="1" applyFont="1" applyFill="1" applyBorder="1" applyAlignment="1">
      <alignment horizontal="right" vertical="center" wrapText="1"/>
    </xf>
    <xf numFmtId="165" fontId="12" fillId="0" borderId="38" xfId="1" applyNumberFormat="1" applyFont="1" applyFill="1" applyBorder="1" applyAlignment="1">
      <alignment horizontal="right" vertical="center" wrapText="1"/>
    </xf>
    <xf numFmtId="165" fontId="12" fillId="0" borderId="2" xfId="1" applyNumberFormat="1" applyFont="1" applyFill="1" applyBorder="1" applyAlignment="1">
      <alignment horizontal="right" vertical="center" wrapText="1"/>
    </xf>
    <xf numFmtId="7" fontId="145" fillId="4" borderId="24" xfId="1" applyNumberFormat="1" applyFont="1" applyFill="1" applyBorder="1" applyAlignment="1">
      <alignment horizontal="right" vertical="center" wrapText="1"/>
    </xf>
    <xf numFmtId="0" fontId="123" fillId="22" borderId="13" xfId="0" applyFont="1" applyFill="1" applyBorder="1" applyAlignment="1">
      <alignment vertical="center" wrapText="1"/>
    </xf>
    <xf numFmtId="164" fontId="12" fillId="0" borderId="86" xfId="0" applyNumberFormat="1" applyFont="1" applyBorder="1" applyAlignment="1">
      <alignment horizontal="right" vertical="center" wrapText="1"/>
    </xf>
    <xf numFmtId="14" fontId="65" fillId="0" borderId="17" xfId="1" applyNumberFormat="1" applyFont="1" applyFill="1" applyBorder="1" applyAlignment="1">
      <alignment horizontal="left" vertical="top" wrapText="1"/>
    </xf>
    <xf numFmtId="7" fontId="125" fillId="0" borderId="4" xfId="0" applyNumberFormat="1" applyFont="1" applyBorder="1" applyAlignment="1">
      <alignment horizontal="right" vertical="center" wrapText="1"/>
    </xf>
    <xf numFmtId="0" fontId="0" fillId="0" borderId="12" xfId="0" applyBorder="1" applyAlignment="1">
      <alignment wrapText="1"/>
    </xf>
    <xf numFmtId="0" fontId="202" fillId="0" borderId="4" xfId="2" applyFont="1" applyFill="1" applyBorder="1"/>
    <xf numFmtId="164" fontId="0" fillId="0" borderId="12" xfId="0" applyNumberFormat="1" applyBorder="1"/>
    <xf numFmtId="0" fontId="0" fillId="0" borderId="52" xfId="0" applyBorder="1"/>
    <xf numFmtId="164" fontId="12" fillId="6" borderId="88" xfId="1" applyNumberFormat="1" applyFont="1" applyFill="1" applyBorder="1" applyAlignment="1">
      <alignment horizontal="right" vertical="center" wrapText="1"/>
    </xf>
    <xf numFmtId="164" fontId="12" fillId="6" borderId="52" xfId="1" applyNumberFormat="1" applyFont="1" applyFill="1" applyBorder="1" applyAlignment="1">
      <alignment horizontal="right" vertical="center" wrapText="1"/>
    </xf>
    <xf numFmtId="164" fontId="12" fillId="6" borderId="89" xfId="1" applyNumberFormat="1" applyFont="1" applyFill="1" applyBorder="1" applyAlignment="1">
      <alignment horizontal="right" vertical="center" wrapText="1"/>
    </xf>
    <xf numFmtId="14" fontId="12" fillId="0" borderId="88" xfId="1" applyNumberFormat="1" applyFont="1" applyFill="1" applyBorder="1" applyAlignment="1">
      <alignment vertical="top" wrapText="1"/>
    </xf>
    <xf numFmtId="0" fontId="12" fillId="0" borderId="87" xfId="0" applyFont="1" applyBorder="1"/>
    <xf numFmtId="8" fontId="24" fillId="6" borderId="89" xfId="1" applyNumberFormat="1" applyFont="1" applyFill="1" applyBorder="1" applyAlignment="1">
      <alignment vertical="top" wrapText="1"/>
    </xf>
    <xf numFmtId="14" fontId="12" fillId="0" borderId="90" xfId="1" applyNumberFormat="1" applyFont="1" applyFill="1" applyBorder="1" applyAlignment="1">
      <alignment vertical="top" wrapText="1"/>
    </xf>
    <xf numFmtId="164" fontId="12" fillId="6" borderId="16" xfId="1" applyNumberFormat="1" applyFont="1" applyFill="1" applyBorder="1" applyAlignment="1">
      <alignment horizontal="right" vertical="center" wrapText="1"/>
    </xf>
    <xf numFmtId="164" fontId="12" fillId="6" borderId="14" xfId="1" applyNumberFormat="1" applyFont="1" applyFill="1" applyBorder="1" applyAlignment="1">
      <alignment horizontal="right" vertical="center" wrapText="1"/>
    </xf>
    <xf numFmtId="164" fontId="12" fillId="6" borderId="62" xfId="1" applyNumberFormat="1" applyFont="1" applyFill="1" applyBorder="1" applyAlignment="1">
      <alignment horizontal="right" vertical="center" wrapText="1"/>
    </xf>
    <xf numFmtId="164" fontId="12" fillId="6" borderId="17" xfId="1" applyNumberFormat="1" applyFont="1" applyFill="1" applyBorder="1" applyAlignment="1">
      <alignment horizontal="right" vertical="center" wrapText="1"/>
    </xf>
    <xf numFmtId="14" fontId="12" fillId="0" borderId="16" xfId="1" applyNumberFormat="1" applyFont="1" applyFill="1" applyBorder="1" applyAlignment="1">
      <alignment vertical="top" wrapText="1"/>
    </xf>
    <xf numFmtId="0" fontId="12" fillId="0" borderId="15" xfId="0" applyFont="1" applyBorder="1"/>
    <xf numFmtId="8" fontId="24" fillId="6" borderId="17" xfId="1" applyNumberFormat="1" applyFont="1" applyFill="1" applyBorder="1" applyAlignment="1">
      <alignment vertical="top" wrapText="1"/>
    </xf>
    <xf numFmtId="0" fontId="15" fillId="10" borderId="9" xfId="0" applyFont="1" applyFill="1" applyBorder="1" applyAlignment="1">
      <alignment vertical="center" wrapText="1"/>
    </xf>
    <xf numFmtId="8" fontId="24" fillId="10" borderId="8" xfId="0" applyNumberFormat="1" applyFont="1" applyFill="1" applyBorder="1" applyAlignment="1">
      <alignment horizontal="right" vertical="center" wrapText="1"/>
    </xf>
    <xf numFmtId="44" fontId="15" fillId="10" borderId="8" xfId="1" applyFont="1" applyFill="1" applyBorder="1" applyAlignment="1">
      <alignment horizontal="right" vertical="center" wrapText="1"/>
    </xf>
    <xf numFmtId="8" fontId="24" fillId="10" borderId="8" xfId="1" applyNumberFormat="1" applyFont="1" applyFill="1" applyBorder="1" applyAlignment="1">
      <alignment horizontal="right" vertical="center" wrapText="1"/>
    </xf>
    <xf numFmtId="8" fontId="24" fillId="10" borderId="24" xfId="0" applyNumberFormat="1" applyFont="1" applyFill="1" applyBorder="1" applyAlignment="1">
      <alignment horizontal="right" vertical="center" wrapText="1"/>
    </xf>
    <xf numFmtId="4" fontId="11" fillId="10" borderId="7" xfId="0" applyNumberFormat="1" applyFont="1" applyFill="1" applyBorder="1" applyAlignment="1">
      <alignment horizontal="right" vertical="center" wrapText="1"/>
    </xf>
    <xf numFmtId="7" fontId="145" fillId="10" borderId="24" xfId="1" applyNumberFormat="1" applyFont="1" applyFill="1" applyBorder="1" applyAlignment="1">
      <alignment horizontal="right" vertical="center" wrapText="1"/>
    </xf>
    <xf numFmtId="164" fontId="11" fillId="24" borderId="7" xfId="1" applyNumberFormat="1" applyFont="1" applyFill="1" applyBorder="1" applyAlignment="1">
      <alignment horizontal="right" vertical="center" wrapText="1"/>
    </xf>
    <xf numFmtId="164" fontId="11" fillId="24" borderId="8" xfId="1" applyNumberFormat="1" applyFont="1" applyFill="1" applyBorder="1" applyAlignment="1">
      <alignment horizontal="right" vertical="center" wrapText="1"/>
    </xf>
    <xf numFmtId="164" fontId="11" fillId="24" borderId="24" xfId="1" applyNumberFormat="1" applyFont="1" applyFill="1" applyBorder="1" applyAlignment="1">
      <alignment horizontal="right" vertical="center" wrapText="1"/>
    </xf>
    <xf numFmtId="164" fontId="12" fillId="24" borderId="3" xfId="0" applyNumberFormat="1" applyFont="1" applyFill="1" applyBorder="1" applyAlignment="1">
      <alignment horizontal="right" vertical="center" wrapText="1"/>
    </xf>
    <xf numFmtId="164" fontId="11" fillId="24" borderId="27" xfId="1" applyNumberFormat="1" applyFont="1" applyFill="1" applyBorder="1" applyAlignment="1">
      <alignment horizontal="right" vertical="center" wrapText="1"/>
    </xf>
    <xf numFmtId="44" fontId="11" fillId="24" borderId="7" xfId="1" applyFont="1" applyFill="1" applyBorder="1" applyAlignment="1">
      <alignment vertical="top" wrapText="1"/>
    </xf>
    <xf numFmtId="0" fontId="11" fillId="24" borderId="24" xfId="0" applyFont="1" applyFill="1" applyBorder="1"/>
    <xf numFmtId="8" fontId="60" fillId="10" borderId="27" xfId="1" applyNumberFormat="1" applyFont="1" applyFill="1" applyBorder="1" applyAlignment="1">
      <alignment vertical="top" wrapText="1"/>
    </xf>
    <xf numFmtId="44" fontId="65" fillId="0" borderId="3" xfId="1" applyFont="1" applyFill="1" applyBorder="1" applyAlignment="1">
      <alignment horizontal="left" vertical="top" wrapText="1"/>
    </xf>
    <xf numFmtId="2" fontId="176" fillId="0" borderId="53" xfId="0" applyNumberFormat="1" applyFont="1" applyBorder="1" applyAlignment="1">
      <alignment horizontal="right" vertical="top" shrinkToFit="1"/>
    </xf>
    <xf numFmtId="0" fontId="192" fillId="0" borderId="0" xfId="0" applyFont="1"/>
    <xf numFmtId="0" fontId="192" fillId="0" borderId="58" xfId="0" applyFont="1" applyBorder="1"/>
    <xf numFmtId="0" fontId="205" fillId="8" borderId="0" xfId="0" applyFont="1" applyFill="1" applyAlignment="1">
      <alignment wrapText="1"/>
    </xf>
    <xf numFmtId="164" fontId="63" fillId="0" borderId="16" xfId="0" applyNumberFormat="1" applyFont="1" applyBorder="1" applyAlignment="1">
      <alignment horizontal="right" vertical="center"/>
    </xf>
    <xf numFmtId="8" fontId="153" fillId="8" borderId="12" xfId="0" applyNumberFormat="1" applyFont="1" applyFill="1" applyBorder="1" applyAlignment="1">
      <alignment horizontal="right" vertical="center" wrapText="1"/>
    </xf>
    <xf numFmtId="164" fontId="63" fillId="21" borderId="7" xfId="0" applyNumberFormat="1" applyFont="1" applyFill="1" applyBorder="1" applyAlignment="1">
      <alignment horizontal="right" vertical="center"/>
    </xf>
    <xf numFmtId="14" fontId="105" fillId="0" borderId="38" xfId="0" applyNumberFormat="1" applyFont="1" applyBorder="1" applyAlignment="1">
      <alignment wrapText="1"/>
    </xf>
    <xf numFmtId="14" fontId="105" fillId="0" borderId="37" xfId="0" applyNumberFormat="1" applyFont="1" applyBorder="1"/>
    <xf numFmtId="164" fontId="63" fillId="21" borderId="8" xfId="0" applyNumberFormat="1" applyFont="1" applyFill="1" applyBorder="1" applyAlignment="1">
      <alignment horizontal="right" vertical="center"/>
    </xf>
    <xf numFmtId="0" fontId="105" fillId="0" borderId="59" xfId="0" applyFont="1" applyBorder="1" applyAlignment="1">
      <alignment horizontal="right"/>
    </xf>
    <xf numFmtId="164" fontId="63" fillId="0" borderId="14" xfId="0" applyNumberFormat="1" applyFont="1" applyBorder="1" applyAlignment="1">
      <alignment horizontal="right" vertical="center"/>
    </xf>
    <xf numFmtId="14" fontId="105" fillId="0" borderId="38" xfId="0" applyNumberFormat="1" applyFont="1" applyBorder="1"/>
    <xf numFmtId="0" fontId="105" fillId="8" borderId="37" xfId="0" applyFont="1" applyFill="1" applyBorder="1" applyAlignment="1">
      <alignment horizontal="right"/>
    </xf>
    <xf numFmtId="0" fontId="120" fillId="20" borderId="9" xfId="0" applyFont="1" applyFill="1" applyBorder="1" applyAlignment="1">
      <alignment horizontal="left" vertical="center" wrapText="1"/>
    </xf>
    <xf numFmtId="0" fontId="105" fillId="0" borderId="83" xfId="0" applyFont="1" applyBorder="1" applyAlignment="1">
      <alignment horizontal="right"/>
    </xf>
    <xf numFmtId="14" fontId="105" fillId="0" borderId="54" xfId="0" applyNumberFormat="1" applyFont="1" applyBorder="1" applyAlignment="1">
      <alignment wrapText="1"/>
    </xf>
    <xf numFmtId="14" fontId="105" fillId="0" borderId="75" xfId="0" applyNumberFormat="1" applyFont="1" applyBorder="1"/>
    <xf numFmtId="7" fontId="122" fillId="0" borderId="4" xfId="0" applyNumberFormat="1" applyFont="1" applyBorder="1" applyAlignment="1">
      <alignment horizontal="right" vertical="center" wrapText="1"/>
    </xf>
    <xf numFmtId="7" fontId="98" fillId="0" borderId="4" xfId="0" applyNumberFormat="1" applyFont="1" applyBorder="1" applyAlignment="1">
      <alignment horizontal="right" vertical="center" wrapText="1"/>
    </xf>
    <xf numFmtId="7" fontId="102" fillId="0" borderId="4" xfId="0" applyNumberFormat="1" applyFont="1" applyBorder="1" applyAlignment="1">
      <alignment horizontal="right" vertical="center" wrapText="1"/>
    </xf>
    <xf numFmtId="7" fontId="207" fillId="0" borderId="4" xfId="0" applyNumberFormat="1" applyFont="1" applyBorder="1" applyAlignment="1">
      <alignment horizontal="right" vertical="center" wrapText="1"/>
    </xf>
    <xf numFmtId="7" fontId="207" fillId="0" borderId="12" xfId="0" applyNumberFormat="1" applyFont="1" applyBorder="1" applyAlignment="1">
      <alignment horizontal="right" vertical="center" wrapText="1"/>
    </xf>
    <xf numFmtId="8" fontId="208" fillId="0" borderId="6" xfId="0" applyNumberFormat="1" applyFont="1" applyBorder="1" applyAlignment="1">
      <alignment horizontal="right" vertical="center" wrapText="1"/>
    </xf>
    <xf numFmtId="7" fontId="208" fillId="0" borderId="4" xfId="0" applyNumberFormat="1" applyFont="1" applyBorder="1" applyAlignment="1">
      <alignment horizontal="right" vertical="center" wrapText="1"/>
    </xf>
    <xf numFmtId="0" fontId="209" fillId="0" borderId="0" xfId="0" applyFont="1" applyAlignment="1">
      <alignment horizontal="right" vertical="center"/>
    </xf>
    <xf numFmtId="7" fontId="208" fillId="0" borderId="12" xfId="0" applyNumberFormat="1" applyFont="1" applyBorder="1" applyAlignment="1">
      <alignment horizontal="right" vertical="center" wrapText="1"/>
    </xf>
    <xf numFmtId="7" fontId="207" fillId="0" borderId="16" xfId="0" applyNumberFormat="1" applyFont="1" applyBorder="1" applyAlignment="1">
      <alignment horizontal="right" vertical="center" wrapText="1"/>
    </xf>
    <xf numFmtId="165" fontId="207" fillId="0" borderId="0" xfId="0" applyNumberFormat="1" applyFont="1" applyAlignment="1">
      <alignment horizontal="right" vertical="center"/>
    </xf>
    <xf numFmtId="7" fontId="207" fillId="0" borderId="26" xfId="0" applyNumberFormat="1" applyFont="1" applyBorder="1" applyAlignment="1">
      <alignment horizontal="right" vertical="center" wrapText="1"/>
    </xf>
    <xf numFmtId="8" fontId="208" fillId="0" borderId="16" xfId="0" applyNumberFormat="1" applyFont="1" applyBorder="1" applyAlignment="1">
      <alignment horizontal="right" vertical="center" wrapText="1"/>
    </xf>
    <xf numFmtId="8" fontId="207" fillId="0" borderId="6" xfId="0" applyNumberFormat="1" applyFont="1" applyBorder="1" applyAlignment="1">
      <alignment horizontal="right" vertical="center" wrapText="1"/>
    </xf>
    <xf numFmtId="7" fontId="207" fillId="0" borderId="14" xfId="0" applyNumberFormat="1" applyFont="1" applyBorder="1" applyAlignment="1">
      <alignment horizontal="right" vertical="center" wrapText="1"/>
    </xf>
    <xf numFmtId="0" fontId="212" fillId="0" borderId="53" xfId="0" applyFont="1" applyBorder="1" applyAlignment="1">
      <alignment wrapText="1"/>
    </xf>
    <xf numFmtId="7" fontId="156" fillId="0" borderId="4" xfId="0" applyNumberFormat="1" applyFont="1" applyBorder="1" applyAlignment="1">
      <alignment horizontal="right" vertical="center" wrapText="1"/>
    </xf>
    <xf numFmtId="0" fontId="158" fillId="0" borderId="13" xfId="0" applyFont="1" applyBorder="1" applyAlignment="1">
      <alignment horizontal="right" vertical="center" wrapText="1"/>
    </xf>
    <xf numFmtId="0" fontId="105" fillId="8" borderId="37" xfId="0" applyFont="1" applyFill="1" applyBorder="1" applyAlignment="1">
      <alignment horizontal="right" wrapText="1"/>
    </xf>
    <xf numFmtId="0" fontId="214" fillId="0" borderId="13" xfId="0" applyFont="1" applyBorder="1" applyAlignment="1">
      <alignment horizontal="right" vertical="center" wrapText="1"/>
    </xf>
    <xf numFmtId="0" fontId="206" fillId="5" borderId="56" xfId="0" applyFont="1" applyFill="1" applyBorder="1" applyAlignment="1">
      <alignment wrapText="1"/>
    </xf>
    <xf numFmtId="0" fontId="202" fillId="0" borderId="78" xfId="0" applyFont="1" applyBorder="1" applyAlignment="1">
      <alignment horizontal="right" vertical="center" wrapText="1"/>
    </xf>
    <xf numFmtId="0" fontId="202" fillId="0" borderId="38" xfId="0" applyFont="1" applyBorder="1" applyAlignment="1">
      <alignment horizontal="right" vertical="center" wrapText="1"/>
    </xf>
    <xf numFmtId="7" fontId="24" fillId="0" borderId="14" xfId="0" applyNumberFormat="1" applyFont="1" applyBorder="1" applyAlignment="1">
      <alignment horizontal="right" vertical="center" wrapText="1"/>
    </xf>
    <xf numFmtId="0" fontId="69" fillId="0" borderId="9" xfId="0" applyFont="1" applyBorder="1" applyAlignment="1">
      <alignment horizontal="right" vertical="center" wrapText="1"/>
    </xf>
    <xf numFmtId="7" fontId="12" fillId="0" borderId="14" xfId="1" applyNumberFormat="1" applyFont="1" applyFill="1" applyBorder="1" applyAlignment="1">
      <alignment horizontal="right" vertical="center" wrapText="1"/>
    </xf>
    <xf numFmtId="7" fontId="11" fillId="0" borderId="11" xfId="0" applyNumberFormat="1" applyFont="1" applyBorder="1" applyAlignment="1">
      <alignment horizontal="right" vertical="center" wrapText="1"/>
    </xf>
    <xf numFmtId="7" fontId="19" fillId="0" borderId="52" xfId="0" applyNumberFormat="1" applyFont="1" applyBorder="1" applyAlignment="1">
      <alignment horizontal="right" vertical="center" wrapText="1"/>
    </xf>
    <xf numFmtId="164" fontId="12" fillId="6" borderId="25" xfId="1" applyNumberFormat="1" applyFont="1" applyFill="1" applyBorder="1" applyAlignment="1">
      <alignment horizontal="right" vertical="center" wrapText="1"/>
    </xf>
    <xf numFmtId="164" fontId="12" fillId="6" borderId="0" xfId="1" applyNumberFormat="1" applyFont="1" applyFill="1" applyBorder="1" applyAlignment="1">
      <alignment horizontal="right" vertical="center" wrapText="1"/>
    </xf>
    <xf numFmtId="164" fontId="12" fillId="6" borderId="91" xfId="1" applyNumberFormat="1" applyFont="1" applyFill="1" applyBorder="1" applyAlignment="1">
      <alignment horizontal="right" vertical="center" wrapText="1"/>
    </xf>
    <xf numFmtId="0" fontId="12" fillId="0" borderId="35" xfId="0" applyFont="1" applyBorder="1"/>
    <xf numFmtId="8" fontId="24" fillId="6" borderId="91" xfId="1" applyNumberFormat="1" applyFont="1" applyFill="1" applyBorder="1" applyAlignment="1">
      <alignment vertical="top" wrapText="1"/>
    </xf>
    <xf numFmtId="14" fontId="12" fillId="0" borderId="92" xfId="1" applyNumberFormat="1" applyFont="1" applyFill="1" applyBorder="1" applyAlignment="1">
      <alignment vertical="top" wrapText="1"/>
    </xf>
    <xf numFmtId="7" fontId="63" fillId="6" borderId="37" xfId="1" applyNumberFormat="1" applyFont="1" applyFill="1" applyBorder="1" applyAlignment="1">
      <alignment horizontal="right" vertical="center" wrapText="1"/>
    </xf>
    <xf numFmtId="7" fontId="11" fillId="6" borderId="75" xfId="1" applyNumberFormat="1" applyFont="1" applyFill="1" applyBorder="1" applyAlignment="1">
      <alignment horizontal="right" vertical="center" wrapText="1"/>
    </xf>
    <xf numFmtId="7" fontId="13" fillId="6" borderId="75" xfId="1" applyNumberFormat="1" applyFont="1" applyFill="1" applyBorder="1" applyAlignment="1">
      <alignment horizontal="right" vertical="center" wrapText="1"/>
    </xf>
    <xf numFmtId="165" fontId="12" fillId="6" borderId="75" xfId="1" applyNumberFormat="1" applyFont="1" applyFill="1" applyBorder="1" applyAlignment="1">
      <alignment horizontal="right" vertical="center" wrapText="1"/>
    </xf>
    <xf numFmtId="164" fontId="63" fillId="6" borderId="37" xfId="1" applyNumberFormat="1" applyFont="1" applyFill="1" applyBorder="1" applyAlignment="1">
      <alignment horizontal="right" vertical="center" wrapText="1"/>
    </xf>
    <xf numFmtId="164" fontId="12" fillId="6" borderId="37" xfId="1" applyNumberFormat="1" applyFont="1" applyFill="1" applyBorder="1" applyAlignment="1">
      <alignment horizontal="right" vertical="center" wrapText="1"/>
    </xf>
    <xf numFmtId="164" fontId="12" fillId="0" borderId="37" xfId="1" applyNumberFormat="1" applyFont="1" applyFill="1" applyBorder="1" applyAlignment="1">
      <alignment horizontal="right" vertical="center" wrapText="1"/>
    </xf>
    <xf numFmtId="164" fontId="63" fillId="6" borderId="16" xfId="1" applyNumberFormat="1" applyFont="1" applyFill="1" applyBorder="1" applyAlignment="1">
      <alignment horizontal="right" vertical="center" wrapText="1"/>
    </xf>
    <xf numFmtId="164" fontId="63" fillId="6" borderId="14" xfId="1" applyNumberFormat="1" applyFont="1" applyFill="1" applyBorder="1" applyAlignment="1">
      <alignment horizontal="right" vertical="center" wrapText="1"/>
    </xf>
    <xf numFmtId="0" fontId="69" fillId="0" borderId="78" xfId="0" applyFont="1" applyBorder="1" applyAlignment="1">
      <alignment horizontal="right" vertical="center" wrapText="1"/>
    </xf>
    <xf numFmtId="7" fontId="11" fillId="0" borderId="14" xfId="0" applyNumberFormat="1" applyFont="1" applyBorder="1" applyAlignment="1">
      <alignment horizontal="right" vertical="center" wrapText="1"/>
    </xf>
    <xf numFmtId="0" fontId="65" fillId="0" borderId="9" xfId="0" applyFont="1" applyBorder="1" applyAlignment="1">
      <alignment horizontal="right" vertical="center" wrapText="1"/>
    </xf>
    <xf numFmtId="7" fontId="11" fillId="0" borderId="8" xfId="0" applyNumberFormat="1" applyFont="1" applyBorder="1" applyAlignment="1">
      <alignment horizontal="right" vertical="center" wrapText="1"/>
    </xf>
    <xf numFmtId="0" fontId="218" fillId="8" borderId="0" xfId="0" applyFont="1" applyFill="1"/>
    <xf numFmtId="0" fontId="13" fillId="0" borderId="0" xfId="0" applyFont="1" applyAlignment="1">
      <alignment wrapText="1"/>
    </xf>
    <xf numFmtId="0" fontId="219" fillId="0" borderId="0" xfId="0" applyFont="1"/>
    <xf numFmtId="0" fontId="120" fillId="30" borderId="6" xfId="0" applyFont="1" applyFill="1" applyBorder="1" applyAlignment="1">
      <alignment wrapText="1"/>
    </xf>
    <xf numFmtId="0" fontId="63" fillId="30" borderId="6" xfId="0" applyFont="1" applyFill="1" applyBorder="1" applyAlignment="1">
      <alignment wrapText="1"/>
    </xf>
    <xf numFmtId="0" fontId="220" fillId="0" borderId="25" xfId="0" applyFont="1" applyBorder="1" applyAlignment="1">
      <alignment wrapText="1"/>
    </xf>
    <xf numFmtId="8" fontId="63" fillId="0" borderId="7" xfId="0" applyNumberFormat="1" applyFont="1" applyBorder="1" applyAlignment="1">
      <alignment wrapText="1"/>
    </xf>
    <xf numFmtId="0" fontId="12" fillId="0" borderId="0" xfId="0" applyFont="1" applyAlignment="1">
      <alignment wrapText="1"/>
    </xf>
    <xf numFmtId="0" fontId="63" fillId="0" borderId="0" xfId="0" applyFont="1" applyAlignment="1">
      <alignment wrapText="1"/>
    </xf>
    <xf numFmtId="0" fontId="221" fillId="0" borderId="53" xfId="0" applyFont="1" applyBorder="1"/>
    <xf numFmtId="0" fontId="11" fillId="0" borderId="0" xfId="0" applyFont="1" applyAlignment="1">
      <alignment wrapText="1"/>
    </xf>
    <xf numFmtId="0" fontId="106" fillId="0" borderId="0" xfId="0" applyFont="1" applyAlignment="1">
      <alignment wrapText="1"/>
    </xf>
    <xf numFmtId="0" fontId="123" fillId="31" borderId="6" xfId="0" applyFont="1" applyFill="1" applyBorder="1" applyAlignment="1">
      <alignment wrapText="1"/>
    </xf>
    <xf numFmtId="0" fontId="12" fillId="30" borderId="6" xfId="0" applyFont="1" applyFill="1" applyBorder="1" applyAlignment="1">
      <alignment wrapText="1"/>
    </xf>
    <xf numFmtId="0" fontId="67" fillId="0" borderId="7" xfId="0" applyFont="1" applyBorder="1" applyAlignment="1">
      <alignment wrapText="1"/>
    </xf>
    <xf numFmtId="0" fontId="12" fillId="0" borderId="7" xfId="0" applyFont="1" applyBorder="1" applyAlignment="1">
      <alignment wrapText="1"/>
    </xf>
    <xf numFmtId="8" fontId="12" fillId="0" borderId="7" xfId="0" applyNumberFormat="1" applyFont="1" applyBorder="1" applyAlignment="1">
      <alignment wrapText="1"/>
    </xf>
    <xf numFmtId="0" fontId="65" fillId="0" borderId="7" xfId="0" applyFont="1" applyBorder="1" applyAlignment="1">
      <alignment wrapText="1"/>
    </xf>
    <xf numFmtId="0" fontId="126" fillId="0" borderId="7" xfId="0" applyFont="1" applyBorder="1" applyAlignment="1">
      <alignment wrapText="1"/>
    </xf>
    <xf numFmtId="8" fontId="93" fillId="0" borderId="7" xfId="0" applyNumberFormat="1" applyFont="1" applyBorder="1" applyAlignment="1">
      <alignment wrapText="1"/>
    </xf>
    <xf numFmtId="0" fontId="221" fillId="0" borderId="9" xfId="0" applyFont="1" applyBorder="1" applyAlignment="1">
      <alignment wrapText="1"/>
    </xf>
    <xf numFmtId="8" fontId="188" fillId="0" borderId="55" xfId="0" applyNumberFormat="1" applyFont="1" applyBorder="1"/>
    <xf numFmtId="0" fontId="220" fillId="0" borderId="9" xfId="0" applyFont="1" applyBorder="1" applyAlignment="1">
      <alignment wrapText="1"/>
    </xf>
    <xf numFmtId="8" fontId="63" fillId="0" borderId="2" xfId="0" applyNumberFormat="1" applyFont="1" applyBorder="1" applyAlignment="1">
      <alignment wrapText="1"/>
    </xf>
    <xf numFmtId="0" fontId="222" fillId="0" borderId="0" xfId="0" applyFont="1"/>
    <xf numFmtId="8" fontId="222" fillId="0" borderId="0" xfId="0" applyNumberFormat="1" applyFont="1"/>
    <xf numFmtId="0" fontId="15" fillId="32" borderId="9" xfId="0" applyFont="1" applyFill="1" applyBorder="1" applyAlignment="1">
      <alignment wrapText="1"/>
    </xf>
    <xf numFmtId="0" fontId="15" fillId="32" borderId="7" xfId="0" applyFont="1" applyFill="1" applyBorder="1" applyAlignment="1">
      <alignment wrapText="1"/>
    </xf>
    <xf numFmtId="0" fontId="13" fillId="30" borderId="9" xfId="0" applyFont="1" applyFill="1" applyBorder="1" applyAlignment="1">
      <alignment wrapText="1"/>
    </xf>
    <xf numFmtId="0" fontId="12" fillId="30" borderId="7" xfId="0" applyFont="1" applyFill="1" applyBorder="1" applyAlignment="1">
      <alignment wrapText="1"/>
    </xf>
    <xf numFmtId="0" fontId="223" fillId="0" borderId="9" xfId="0" applyFont="1" applyBorder="1" applyAlignment="1">
      <alignment wrapText="1"/>
    </xf>
    <xf numFmtId="0" fontId="96" fillId="0" borderId="9" xfId="0" applyFont="1" applyBorder="1" applyAlignment="1">
      <alignment wrapText="1"/>
    </xf>
    <xf numFmtId="0" fontId="222" fillId="33" borderId="9" xfId="0" applyFont="1" applyFill="1" applyBorder="1" applyAlignment="1">
      <alignment wrapText="1"/>
    </xf>
    <xf numFmtId="0" fontId="67" fillId="0" borderId="9" xfId="0" applyFont="1" applyBorder="1" applyAlignment="1">
      <alignment wrapText="1"/>
    </xf>
    <xf numFmtId="8" fontId="12" fillId="34" borderId="7" xfId="0" applyNumberFormat="1" applyFont="1" applyFill="1" applyBorder="1" applyAlignment="1">
      <alignment wrapText="1"/>
    </xf>
    <xf numFmtId="8" fontId="188" fillId="0" borderId="7" xfId="0" applyNumberFormat="1" applyFont="1" applyBorder="1"/>
    <xf numFmtId="0" fontId="67" fillId="0" borderId="34" xfId="0" applyFont="1" applyBorder="1" applyAlignment="1">
      <alignment wrapText="1"/>
    </xf>
    <xf numFmtId="0" fontId="221" fillId="0" borderId="13" xfId="0" applyFont="1" applyBorder="1" applyAlignment="1">
      <alignment wrapText="1"/>
    </xf>
    <xf numFmtId="0" fontId="65" fillId="0" borderId="8" xfId="0" applyFont="1" applyBorder="1" applyAlignment="1">
      <alignment wrapText="1"/>
    </xf>
    <xf numFmtId="0" fontId="15" fillId="0" borderId="0" xfId="0" applyFont="1" applyAlignment="1">
      <alignment wrapText="1"/>
    </xf>
    <xf numFmtId="8" fontId="15" fillId="0" borderId="0" xfId="0" applyNumberFormat="1" applyFont="1" applyAlignment="1">
      <alignment wrapText="1"/>
    </xf>
    <xf numFmtId="0" fontId="67" fillId="0" borderId="33" xfId="0" applyFont="1" applyBorder="1" applyAlignment="1">
      <alignment horizontal="right" vertical="center" wrapText="1"/>
    </xf>
    <xf numFmtId="8" fontId="12" fillId="0" borderId="38" xfId="0" applyNumberFormat="1" applyFont="1" applyBorder="1" applyAlignment="1">
      <alignment horizontal="right" vertical="center" wrapText="1"/>
    </xf>
    <xf numFmtId="8" fontId="12" fillId="0" borderId="59" xfId="0" applyNumberFormat="1" applyFont="1" applyBorder="1" applyAlignment="1">
      <alignment horizontal="right" vertical="center" wrapText="1"/>
    </xf>
    <xf numFmtId="8" fontId="11" fillId="0" borderId="14" xfId="1" applyNumberFormat="1" applyFont="1" applyFill="1" applyBorder="1" applyAlignment="1">
      <alignment horizontal="right" vertical="center" wrapText="1"/>
    </xf>
    <xf numFmtId="4" fontId="12" fillId="0" borderId="16" xfId="1" applyNumberFormat="1" applyFont="1" applyFill="1" applyBorder="1" applyAlignment="1">
      <alignment horizontal="right" vertical="center" wrapText="1"/>
    </xf>
    <xf numFmtId="164" fontId="12" fillId="0" borderId="75" xfId="1" applyNumberFormat="1" applyFont="1" applyFill="1" applyBorder="1" applyAlignment="1">
      <alignment horizontal="right" vertical="center" wrapText="1"/>
    </xf>
    <xf numFmtId="0" fontId="47" fillId="0" borderId="7" xfId="0" applyFont="1" applyBorder="1" applyAlignment="1">
      <alignment horizontal="right"/>
    </xf>
    <xf numFmtId="164" fontId="12" fillId="0" borderId="38" xfId="1" applyNumberFormat="1" applyFont="1" applyFill="1" applyBorder="1" applyAlignment="1">
      <alignment horizontal="right" vertical="center" wrapText="1"/>
    </xf>
    <xf numFmtId="164" fontId="12" fillId="0" borderId="7" xfId="1" applyNumberFormat="1" applyFont="1" applyFill="1" applyBorder="1" applyAlignment="1">
      <alignment horizontal="right" vertical="center" wrapText="1"/>
    </xf>
    <xf numFmtId="164" fontId="12" fillId="0" borderId="59" xfId="1" applyNumberFormat="1" applyFont="1" applyFill="1" applyBorder="1" applyAlignment="1">
      <alignment horizontal="right" vertical="center" wrapText="1"/>
    </xf>
    <xf numFmtId="164" fontId="12" fillId="0" borderId="86" xfId="1" applyNumberFormat="1" applyFont="1" applyFill="1" applyBorder="1" applyAlignment="1">
      <alignment horizontal="right" vertical="center" wrapText="1"/>
    </xf>
    <xf numFmtId="164" fontId="12" fillId="0" borderId="14" xfId="1" applyNumberFormat="1" applyFont="1" applyFill="1" applyBorder="1" applyAlignment="1">
      <alignment horizontal="right" vertical="center" wrapText="1"/>
    </xf>
    <xf numFmtId="164" fontId="12" fillId="0" borderId="54" xfId="1" applyNumberFormat="1" applyFont="1" applyFill="1" applyBorder="1" applyAlignment="1">
      <alignment horizontal="right" vertical="center" wrapText="1"/>
    </xf>
    <xf numFmtId="0" fontId="0" fillId="0" borderId="75" xfId="0" applyBorder="1"/>
    <xf numFmtId="0" fontId="0" fillId="0" borderId="38" xfId="0" applyBorder="1"/>
    <xf numFmtId="0" fontId="0" fillId="0" borderId="54" xfId="0" applyBorder="1"/>
    <xf numFmtId="4" fontId="0" fillId="0" borderId="75" xfId="0" applyNumberFormat="1" applyBorder="1"/>
    <xf numFmtId="164" fontId="12" fillId="6" borderId="75" xfId="1" applyNumberFormat="1" applyFont="1" applyFill="1" applyBorder="1" applyAlignment="1">
      <alignment horizontal="right" vertical="center" wrapText="1"/>
    </xf>
    <xf numFmtId="164" fontId="12" fillId="6" borderId="93" xfId="1" applyNumberFormat="1" applyFont="1" applyFill="1" applyBorder="1" applyAlignment="1">
      <alignment horizontal="right" vertical="center" wrapText="1"/>
    </xf>
    <xf numFmtId="164" fontId="12" fillId="6" borderId="54" xfId="1" applyNumberFormat="1" applyFont="1" applyFill="1" applyBorder="1" applyAlignment="1">
      <alignment horizontal="right" vertical="center" wrapText="1"/>
    </xf>
    <xf numFmtId="0" fontId="188" fillId="0" borderId="0" xfId="0" applyFont="1"/>
    <xf numFmtId="8" fontId="9" fillId="10" borderId="5" xfId="0" applyNumberFormat="1" applyFont="1" applyFill="1" applyBorder="1" applyAlignment="1">
      <alignment vertical="center" wrapText="1"/>
    </xf>
    <xf numFmtId="14" fontId="84" fillId="0" borderId="12" xfId="2" applyNumberFormat="1" applyFill="1" applyBorder="1"/>
    <xf numFmtId="0" fontId="96" fillId="0" borderId="78" xfId="0" applyFont="1" applyBorder="1" applyAlignment="1">
      <alignment horizontal="right" vertical="center" wrapText="1"/>
    </xf>
    <xf numFmtId="7" fontId="126" fillId="0" borderId="14" xfId="0" applyNumberFormat="1" applyFont="1" applyBorder="1" applyAlignment="1">
      <alignment horizontal="right" vertical="center" wrapText="1"/>
    </xf>
    <xf numFmtId="7" fontId="11" fillId="0" borderId="14" xfId="1" applyNumberFormat="1" applyFont="1" applyFill="1" applyBorder="1" applyAlignment="1">
      <alignment horizontal="right" vertical="center" wrapText="1"/>
    </xf>
    <xf numFmtId="7" fontId="13" fillId="0" borderId="15" xfId="1" applyNumberFormat="1" applyFont="1" applyFill="1" applyBorder="1" applyAlignment="1">
      <alignment horizontal="right" vertical="center" wrapText="1"/>
    </xf>
    <xf numFmtId="165" fontId="12" fillId="0" borderId="62" xfId="1" applyNumberFormat="1" applyFont="1" applyFill="1" applyBorder="1" applyAlignment="1">
      <alignment horizontal="right" vertical="center" wrapText="1"/>
    </xf>
    <xf numFmtId="7" fontId="63" fillId="0" borderId="14" xfId="0" applyNumberFormat="1" applyFont="1" applyBorder="1" applyAlignment="1">
      <alignment horizontal="right" vertical="center" wrapText="1"/>
    </xf>
    <xf numFmtId="165" fontId="12" fillId="0" borderId="16" xfId="1" applyNumberFormat="1" applyFont="1" applyFill="1" applyBorder="1" applyAlignment="1">
      <alignment horizontal="right" vertical="center" wrapText="1"/>
    </xf>
    <xf numFmtId="0" fontId="63" fillId="35" borderId="37" xfId="0" applyFont="1" applyFill="1" applyBorder="1" applyAlignment="1">
      <alignment horizontal="right" vertical="center" wrapText="1"/>
    </xf>
    <xf numFmtId="7" fontId="63" fillId="35" borderId="37" xfId="0" applyNumberFormat="1" applyFont="1" applyFill="1" applyBorder="1" applyAlignment="1">
      <alignment horizontal="right" vertical="center" wrapText="1"/>
    </xf>
    <xf numFmtId="7" fontId="63" fillId="35" borderId="37" xfId="1" applyNumberFormat="1" applyFont="1" applyFill="1" applyBorder="1" applyAlignment="1">
      <alignment horizontal="right" vertical="center" wrapText="1"/>
    </xf>
    <xf numFmtId="7" fontId="11" fillId="35" borderId="37" xfId="1" applyNumberFormat="1" applyFont="1" applyFill="1" applyBorder="1" applyAlignment="1">
      <alignment horizontal="right" vertical="center" wrapText="1"/>
    </xf>
    <xf numFmtId="7" fontId="13" fillId="35" borderId="37" xfId="1" applyNumberFormat="1" applyFont="1" applyFill="1" applyBorder="1" applyAlignment="1">
      <alignment horizontal="right" vertical="center" wrapText="1"/>
    </xf>
    <xf numFmtId="165" fontId="12" fillId="35" borderId="37" xfId="1" applyNumberFormat="1" applyFont="1" applyFill="1" applyBorder="1" applyAlignment="1">
      <alignment horizontal="right" vertical="center" wrapText="1"/>
    </xf>
    <xf numFmtId="8" fontId="144" fillId="35" borderId="5" xfId="0" applyNumberFormat="1" applyFont="1" applyFill="1" applyBorder="1" applyAlignment="1">
      <alignment horizontal="right" vertical="center" wrapText="1"/>
    </xf>
    <xf numFmtId="164" fontId="63" fillId="35" borderId="37" xfId="1" applyNumberFormat="1" applyFont="1" applyFill="1" applyBorder="1" applyAlignment="1">
      <alignment horizontal="right" vertical="center" wrapText="1"/>
    </xf>
    <xf numFmtId="164" fontId="12" fillId="35" borderId="37" xfId="1" applyNumberFormat="1" applyFont="1" applyFill="1" applyBorder="1" applyAlignment="1">
      <alignment horizontal="right" vertical="center" wrapText="1"/>
    </xf>
    <xf numFmtId="164" fontId="12" fillId="35" borderId="25" xfId="1" applyNumberFormat="1" applyFont="1" applyFill="1" applyBorder="1" applyAlignment="1">
      <alignment horizontal="right" vertical="center" wrapText="1"/>
    </xf>
    <xf numFmtId="164" fontId="12" fillId="35" borderId="0" xfId="1" applyNumberFormat="1" applyFont="1" applyFill="1" applyBorder="1" applyAlignment="1">
      <alignment horizontal="right" vertical="center" wrapText="1"/>
    </xf>
    <xf numFmtId="164" fontId="12" fillId="35" borderId="91" xfId="1" applyNumberFormat="1" applyFont="1" applyFill="1" applyBorder="1" applyAlignment="1">
      <alignment horizontal="right" vertical="center" wrapText="1"/>
    </xf>
    <xf numFmtId="14" fontId="12" fillId="35" borderId="25" xfId="1" applyNumberFormat="1" applyFont="1" applyFill="1" applyBorder="1" applyAlignment="1">
      <alignment vertical="top" wrapText="1"/>
    </xf>
    <xf numFmtId="0" fontId="12" fillId="35" borderId="35" xfId="0" applyFont="1" applyFill="1" applyBorder="1"/>
    <xf numFmtId="8" fontId="24" fillId="35" borderId="91" xfId="1" applyNumberFormat="1" applyFont="1" applyFill="1" applyBorder="1" applyAlignment="1">
      <alignment vertical="top" wrapText="1"/>
    </xf>
    <xf numFmtId="14" fontId="12" fillId="35" borderId="92" xfId="1" applyNumberFormat="1" applyFont="1" applyFill="1" applyBorder="1" applyAlignment="1">
      <alignment vertical="top" wrapText="1"/>
    </xf>
    <xf numFmtId="0" fontId="0" fillId="35" borderId="0" xfId="0" applyFill="1"/>
    <xf numFmtId="0" fontId="0" fillId="35" borderId="59" xfId="0" applyFill="1" applyBorder="1"/>
    <xf numFmtId="0" fontId="0" fillId="35" borderId="75" xfId="0" applyFill="1" applyBorder="1"/>
    <xf numFmtId="4" fontId="0" fillId="35" borderId="75" xfId="0" applyNumberFormat="1" applyFill="1" applyBorder="1"/>
    <xf numFmtId="14" fontId="0" fillId="35" borderId="59" xfId="0" applyNumberFormat="1" applyFill="1" applyBorder="1"/>
    <xf numFmtId="0" fontId="0" fillId="35" borderId="38" xfId="0" applyFill="1" applyBorder="1"/>
    <xf numFmtId="164" fontId="12" fillId="35" borderId="38" xfId="1" applyNumberFormat="1" applyFont="1" applyFill="1" applyBorder="1" applyAlignment="1">
      <alignment horizontal="right" vertical="center" wrapText="1"/>
    </xf>
    <xf numFmtId="164" fontId="12" fillId="35" borderId="59" xfId="1" applyNumberFormat="1" applyFont="1" applyFill="1" applyBorder="1" applyAlignment="1">
      <alignment horizontal="right" vertical="center" wrapText="1"/>
    </xf>
    <xf numFmtId="164" fontId="12" fillId="35" borderId="6" xfId="1" applyNumberFormat="1" applyFont="1" applyFill="1" applyBorder="1" applyAlignment="1">
      <alignment horizontal="right" vertical="center" wrapText="1"/>
    </xf>
    <xf numFmtId="164" fontId="12" fillId="35" borderId="26" xfId="1" applyNumberFormat="1" applyFont="1" applyFill="1" applyBorder="1" applyAlignment="1">
      <alignment horizontal="right" vertical="center" wrapText="1"/>
    </xf>
    <xf numFmtId="164" fontId="12" fillId="35" borderId="54" xfId="1" applyNumberFormat="1" applyFont="1" applyFill="1" applyBorder="1" applyAlignment="1">
      <alignment horizontal="right" vertical="center" wrapText="1"/>
    </xf>
    <xf numFmtId="8" fontId="12" fillId="0" borderId="14" xfId="0" applyNumberFormat="1" applyFont="1" applyBorder="1" applyAlignment="1">
      <alignment horizontal="right" vertical="center" wrapText="1"/>
    </xf>
    <xf numFmtId="0" fontId="65" fillId="35" borderId="13" xfId="0" applyFont="1" applyFill="1" applyBorder="1" applyAlignment="1">
      <alignment horizontal="right" vertical="center" wrapText="1"/>
    </xf>
    <xf numFmtId="7" fontId="12" fillId="35" borderId="4" xfId="1" applyNumberFormat="1" applyFont="1" applyFill="1" applyBorder="1" applyAlignment="1">
      <alignment horizontal="right" vertical="center" wrapText="1"/>
    </xf>
    <xf numFmtId="7" fontId="11" fillId="35" borderId="4" xfId="1" applyNumberFormat="1" applyFont="1" applyFill="1" applyBorder="1" applyAlignment="1">
      <alignment horizontal="right" vertical="center" wrapText="1"/>
    </xf>
    <xf numFmtId="7" fontId="13" fillId="35" borderId="5" xfId="1" applyNumberFormat="1" applyFont="1" applyFill="1" applyBorder="1" applyAlignment="1">
      <alignment horizontal="right" vertical="center" wrapText="1"/>
    </xf>
    <xf numFmtId="165" fontId="12" fillId="35" borderId="6" xfId="1" applyNumberFormat="1" applyFont="1" applyFill="1" applyBorder="1" applyAlignment="1">
      <alignment horizontal="right" vertical="center" wrapText="1"/>
    </xf>
    <xf numFmtId="164" fontId="12" fillId="35" borderId="4" xfId="1" applyNumberFormat="1" applyFont="1" applyFill="1" applyBorder="1" applyAlignment="1">
      <alignment horizontal="right" vertical="center" wrapText="1"/>
    </xf>
    <xf numFmtId="164" fontId="12" fillId="35" borderId="5" xfId="1" applyNumberFormat="1" applyFont="1" applyFill="1" applyBorder="1" applyAlignment="1">
      <alignment horizontal="right" vertical="center" wrapText="1"/>
    </xf>
    <xf numFmtId="164" fontId="12" fillId="35" borderId="10" xfId="1" applyNumberFormat="1" applyFont="1" applyFill="1" applyBorder="1" applyAlignment="1">
      <alignment horizontal="right" vertical="center" wrapText="1"/>
    </xf>
    <xf numFmtId="14" fontId="12" fillId="35" borderId="6" xfId="1" applyNumberFormat="1" applyFont="1" applyFill="1" applyBorder="1" applyAlignment="1">
      <alignment vertical="top" wrapText="1"/>
    </xf>
    <xf numFmtId="0" fontId="12" fillId="35" borderId="5" xfId="0" applyFont="1" applyFill="1" applyBorder="1"/>
    <xf numFmtId="8" fontId="19" fillId="35" borderId="10" xfId="1" applyNumberFormat="1" applyFont="1" applyFill="1" applyBorder="1" applyAlignment="1">
      <alignment vertical="top" wrapText="1"/>
    </xf>
    <xf numFmtId="14" fontId="12" fillId="35" borderId="11" xfId="1" applyNumberFormat="1" applyFont="1" applyFill="1" applyBorder="1" applyAlignment="1">
      <alignment vertical="top" wrapText="1"/>
    </xf>
    <xf numFmtId="7" fontId="125" fillId="35" borderId="4" xfId="0" applyNumberFormat="1" applyFont="1" applyFill="1" applyBorder="1" applyAlignment="1">
      <alignment horizontal="right" vertical="center" wrapText="1"/>
    </xf>
    <xf numFmtId="0" fontId="180" fillId="0" borderId="0" xfId="0" applyFont="1"/>
    <xf numFmtId="4" fontId="173" fillId="0" borderId="75" xfId="0" applyNumberFormat="1" applyFont="1" applyBorder="1" applyAlignment="1">
      <alignment horizontal="right" vertical="top" shrinkToFit="1"/>
    </xf>
    <xf numFmtId="14" fontId="0" fillId="0" borderId="75" xfId="0" applyNumberFormat="1" applyBorder="1"/>
    <xf numFmtId="8" fontId="12" fillId="0" borderId="86" xfId="1" applyNumberFormat="1" applyFont="1" applyFill="1" applyBorder="1" applyAlignment="1">
      <alignment vertical="top" wrapText="1"/>
    </xf>
    <xf numFmtId="0" fontId="191" fillId="0" borderId="55" xfId="0" applyFont="1" applyBorder="1" applyAlignment="1">
      <alignment horizontal="left" vertical="top" wrapText="1"/>
    </xf>
    <xf numFmtId="16" fontId="0" fillId="0" borderId="0" xfId="0" applyNumberFormat="1" applyAlignment="1">
      <alignment horizontal="center"/>
    </xf>
    <xf numFmtId="0" fontId="176" fillId="0" borderId="55" xfId="0" applyFont="1" applyBorder="1"/>
    <xf numFmtId="0" fontId="116" fillId="0" borderId="0" xfId="0" applyFont="1" applyAlignment="1">
      <alignment wrapText="1"/>
    </xf>
    <xf numFmtId="7" fontId="159" fillId="0" borderId="4" xfId="1" applyNumberFormat="1" applyFont="1" applyFill="1" applyBorder="1" applyAlignment="1">
      <alignment horizontal="right" vertical="center" wrapText="1"/>
    </xf>
    <xf numFmtId="164" fontId="159" fillId="0" borderId="6" xfId="0" applyNumberFormat="1" applyFont="1" applyBorder="1" applyAlignment="1">
      <alignment horizontal="right" vertical="center"/>
    </xf>
    <xf numFmtId="164" fontId="159" fillId="0" borderId="4" xfId="0" applyNumberFormat="1" applyFont="1" applyBorder="1" applyAlignment="1">
      <alignment horizontal="right" vertical="center"/>
    </xf>
    <xf numFmtId="164" fontId="159" fillId="0" borderId="5" xfId="1" applyNumberFormat="1" applyFont="1" applyFill="1" applyBorder="1" applyAlignment="1">
      <alignment horizontal="right" vertical="center" wrapText="1"/>
    </xf>
    <xf numFmtId="164" fontId="159" fillId="0" borderId="6" xfId="1" applyNumberFormat="1" applyFont="1" applyFill="1" applyBorder="1" applyAlignment="1">
      <alignment horizontal="right" vertical="center" wrapText="1"/>
    </xf>
    <xf numFmtId="164" fontId="159" fillId="0" borderId="11" xfId="0" applyNumberFormat="1" applyFont="1" applyBorder="1" applyAlignment="1">
      <alignment horizontal="right" vertical="center" wrapText="1"/>
    </xf>
    <xf numFmtId="164" fontId="159" fillId="0" borderId="10" xfId="1" applyNumberFormat="1" applyFont="1" applyFill="1" applyBorder="1" applyAlignment="1">
      <alignment horizontal="right" vertical="center" wrapText="1"/>
    </xf>
    <xf numFmtId="44" fontId="159" fillId="0" borderId="6" xfId="1" applyFont="1" applyFill="1" applyBorder="1" applyAlignment="1">
      <alignment vertical="top" wrapText="1"/>
    </xf>
    <xf numFmtId="0" fontId="159" fillId="0" borderId="5" xfId="0" applyFont="1" applyBorder="1"/>
    <xf numFmtId="0" fontId="159" fillId="0" borderId="11" xfId="0" applyFont="1" applyBorder="1" applyAlignment="1">
      <alignment horizontal="center" vertical="center"/>
    </xf>
    <xf numFmtId="0" fontId="2" fillId="0" borderId="0" xfId="0" applyFont="1"/>
    <xf numFmtId="8" fontId="227" fillId="0" borderId="5" xfId="0" applyNumberFormat="1" applyFont="1" applyBorder="1" applyAlignment="1">
      <alignment horizontal="right" vertical="center" wrapText="1"/>
    </xf>
    <xf numFmtId="44" fontId="159" fillId="0" borderId="10" xfId="0" applyNumberFormat="1" applyFont="1" applyBorder="1"/>
    <xf numFmtId="0" fontId="159" fillId="0" borderId="13" xfId="0" applyFont="1" applyBorder="1" applyAlignment="1">
      <alignment vertical="center" wrapText="1"/>
    </xf>
    <xf numFmtId="7" fontId="159" fillId="0" borderId="4" xfId="0" applyNumberFormat="1" applyFont="1" applyBorder="1" applyAlignment="1">
      <alignment horizontal="right" vertical="center" wrapText="1"/>
    </xf>
    <xf numFmtId="8" fontId="159" fillId="0" borderId="5" xfId="1" applyNumberFormat="1" applyFont="1" applyFill="1" applyBorder="1" applyAlignment="1">
      <alignment horizontal="right" vertical="center" wrapText="1"/>
    </xf>
    <xf numFmtId="4" fontId="159" fillId="0" borderId="6" xfId="1" applyNumberFormat="1" applyFont="1" applyFill="1" applyBorder="1" applyAlignment="1">
      <alignment horizontal="right" vertical="center" wrapText="1"/>
    </xf>
    <xf numFmtId="0" fontId="0" fillId="35" borderId="54" xfId="0" applyFill="1" applyBorder="1"/>
    <xf numFmtId="164" fontId="12" fillId="35" borderId="93" xfId="1" applyNumberFormat="1" applyFont="1" applyFill="1" applyBorder="1" applyAlignment="1">
      <alignment horizontal="right" vertical="center" wrapText="1"/>
    </xf>
    <xf numFmtId="7" fontId="63" fillId="0" borderId="37" xfId="0" applyNumberFormat="1" applyFont="1" applyBorder="1" applyAlignment="1">
      <alignment horizontal="right" vertical="center" wrapText="1"/>
    </xf>
    <xf numFmtId="165" fontId="12" fillId="0" borderId="37" xfId="1" applyNumberFormat="1" applyFont="1" applyFill="1" applyBorder="1" applyAlignment="1">
      <alignment horizontal="right" vertical="center" wrapText="1"/>
    </xf>
    <xf numFmtId="164" fontId="63" fillId="0" borderId="37" xfId="1" applyNumberFormat="1" applyFont="1" applyFill="1" applyBorder="1" applyAlignment="1">
      <alignment horizontal="right" vertical="center" wrapText="1"/>
    </xf>
    <xf numFmtId="164" fontId="12" fillId="0" borderId="0" xfId="1" applyNumberFormat="1" applyFont="1" applyFill="1" applyBorder="1" applyAlignment="1">
      <alignment horizontal="right" vertical="center" wrapText="1"/>
    </xf>
    <xf numFmtId="164" fontId="12" fillId="0" borderId="91" xfId="1" applyNumberFormat="1" applyFont="1" applyFill="1" applyBorder="1" applyAlignment="1">
      <alignment horizontal="right" vertical="center" wrapText="1"/>
    </xf>
    <xf numFmtId="8" fontId="24" fillId="0" borderId="91" xfId="1" applyNumberFormat="1" applyFont="1" applyFill="1" applyBorder="1" applyAlignment="1">
      <alignment vertical="top" wrapText="1"/>
    </xf>
    <xf numFmtId="167" fontId="12" fillId="0" borderId="4" xfId="1" applyNumberFormat="1" applyFont="1" applyFill="1" applyBorder="1" applyAlignment="1">
      <alignment horizontal="right" vertical="center" wrapText="1"/>
    </xf>
    <xf numFmtId="167" fontId="63" fillId="0" borderId="4" xfId="0" applyNumberFormat="1" applyFont="1" applyBorder="1" applyAlignment="1">
      <alignment horizontal="right" vertical="center"/>
    </xf>
    <xf numFmtId="167" fontId="12" fillId="0" borderId="23" xfId="1" applyNumberFormat="1" applyFont="1" applyFill="1" applyBorder="1" applyAlignment="1">
      <alignment horizontal="right" vertical="center" wrapText="1"/>
    </xf>
    <xf numFmtId="167" fontId="12" fillId="6" borderId="4" xfId="1" applyNumberFormat="1" applyFont="1" applyFill="1" applyBorder="1" applyAlignment="1">
      <alignment horizontal="right" vertical="center" wrapText="1"/>
    </xf>
    <xf numFmtId="167" fontId="12" fillId="35" borderId="4" xfId="1" applyNumberFormat="1" applyFont="1" applyFill="1" applyBorder="1" applyAlignment="1">
      <alignment horizontal="right" vertical="center" wrapText="1"/>
    </xf>
    <xf numFmtId="0" fontId="228" fillId="0" borderId="94" xfId="0" applyFont="1" applyBorder="1" applyAlignment="1">
      <alignment wrapText="1" readingOrder="1"/>
    </xf>
    <xf numFmtId="0" fontId="228" fillId="0" borderId="95" xfId="0" applyFont="1" applyBorder="1" applyAlignment="1">
      <alignment wrapText="1" readingOrder="1"/>
    </xf>
    <xf numFmtId="0" fontId="228" fillId="0" borderId="96" xfId="0" applyFont="1" applyBorder="1" applyAlignment="1">
      <alignment wrapText="1" readingOrder="1"/>
    </xf>
    <xf numFmtId="167" fontId="228" fillId="0" borderId="94" xfId="0" applyNumberFormat="1" applyFont="1" applyBorder="1" applyAlignment="1">
      <alignment wrapText="1" readingOrder="1"/>
    </xf>
    <xf numFmtId="167" fontId="228" fillId="0" borderId="95" xfId="0" applyNumberFormat="1" applyFont="1" applyBorder="1" applyAlignment="1">
      <alignment wrapText="1" readingOrder="1"/>
    </xf>
    <xf numFmtId="167" fontId="67" fillId="0" borderId="11" xfId="1" applyNumberFormat="1" applyFont="1" applyFill="1" applyBorder="1" applyAlignment="1">
      <alignment vertical="top" wrapText="1"/>
    </xf>
    <xf numFmtId="0" fontId="67" fillId="6" borderId="33" xfId="0" applyFont="1" applyFill="1" applyBorder="1" applyAlignment="1">
      <alignment horizontal="right" vertical="center" wrapText="1"/>
    </xf>
    <xf numFmtId="8" fontId="12" fillId="6" borderId="59" xfId="0" applyNumberFormat="1" applyFont="1" applyFill="1" applyBorder="1" applyAlignment="1">
      <alignment horizontal="right" vertical="center" wrapText="1"/>
    </xf>
    <xf numFmtId="7" fontId="12" fillId="6" borderId="14" xfId="1" applyNumberFormat="1" applyFont="1" applyFill="1" applyBorder="1" applyAlignment="1">
      <alignment horizontal="right" vertical="center" wrapText="1"/>
    </xf>
    <xf numFmtId="8" fontId="11" fillId="6" borderId="14" xfId="1" applyNumberFormat="1" applyFont="1" applyFill="1" applyBorder="1" applyAlignment="1">
      <alignment horizontal="right" vertical="center" wrapText="1"/>
    </xf>
    <xf numFmtId="8" fontId="13" fillId="6" borderId="15" xfId="1" applyNumberFormat="1" applyFont="1" applyFill="1" applyBorder="1" applyAlignment="1">
      <alignment horizontal="right" vertical="center" wrapText="1"/>
    </xf>
    <xf numFmtId="4" fontId="12" fillId="6" borderId="16" xfId="1" applyNumberFormat="1" applyFont="1" applyFill="1" applyBorder="1" applyAlignment="1">
      <alignment horizontal="right" vertical="center" wrapText="1"/>
    </xf>
    <xf numFmtId="8" fontId="144" fillId="6" borderId="5" xfId="0" applyNumberFormat="1" applyFont="1" applyFill="1" applyBorder="1" applyAlignment="1">
      <alignment horizontal="right" vertical="center" wrapText="1"/>
    </xf>
    <xf numFmtId="164" fontId="12" fillId="6" borderId="85" xfId="1" applyNumberFormat="1" applyFont="1" applyFill="1" applyBorder="1" applyAlignment="1">
      <alignment horizontal="right" vertical="center" wrapText="1"/>
    </xf>
    <xf numFmtId="164" fontId="12" fillId="6" borderId="86" xfId="1" applyNumberFormat="1" applyFont="1" applyFill="1" applyBorder="1" applyAlignment="1">
      <alignment horizontal="right" vertical="center" wrapText="1"/>
    </xf>
    <xf numFmtId="167" fontId="12" fillId="6" borderId="23" xfId="1" applyNumberFormat="1" applyFont="1" applyFill="1" applyBorder="1" applyAlignment="1">
      <alignment horizontal="right" vertical="center" wrapText="1"/>
    </xf>
    <xf numFmtId="164" fontId="12" fillId="6" borderId="86" xfId="0" applyNumberFormat="1" applyFont="1" applyFill="1" applyBorder="1" applyAlignment="1">
      <alignment horizontal="right" vertical="center" wrapText="1"/>
    </xf>
    <xf numFmtId="14" fontId="12" fillId="6" borderId="25" xfId="1" applyNumberFormat="1" applyFont="1" applyFill="1" applyBorder="1" applyAlignment="1">
      <alignment vertical="top" wrapText="1"/>
    </xf>
    <xf numFmtId="0" fontId="12" fillId="6" borderId="23" xfId="0" applyFont="1" applyFill="1" applyBorder="1"/>
    <xf numFmtId="8" fontId="12" fillId="6" borderId="17" xfId="1" applyNumberFormat="1" applyFont="1" applyFill="1" applyBorder="1" applyAlignment="1">
      <alignment vertical="top" wrapText="1"/>
    </xf>
    <xf numFmtId="14" fontId="65" fillId="6" borderId="17" xfId="1" applyNumberFormat="1" applyFont="1" applyFill="1" applyBorder="1" applyAlignment="1">
      <alignment horizontal="left" vertical="top" wrapText="1"/>
    </xf>
    <xf numFmtId="0" fontId="0" fillId="6" borderId="0" xfId="0" applyFill="1"/>
    <xf numFmtId="164" fontId="12" fillId="6" borderId="59" xfId="1" applyNumberFormat="1" applyFont="1" applyFill="1" applyBorder="1" applyAlignment="1">
      <alignment horizontal="right" vertical="center" wrapText="1"/>
    </xf>
    <xf numFmtId="164" fontId="12" fillId="6" borderId="38" xfId="1" applyNumberFormat="1" applyFont="1" applyFill="1" applyBorder="1" applyAlignment="1">
      <alignment horizontal="right" vertical="center" wrapText="1"/>
    </xf>
    <xf numFmtId="167" fontId="65" fillId="6" borderId="17" xfId="1" applyNumberFormat="1" applyFont="1" applyFill="1" applyBorder="1" applyAlignment="1">
      <alignment horizontal="left" vertical="top" wrapText="1"/>
    </xf>
    <xf numFmtId="0" fontId="229" fillId="0" borderId="0" xfId="0" applyFont="1"/>
    <xf numFmtId="7" fontId="231" fillId="0" borderId="4" xfId="1" applyNumberFormat="1" applyFont="1" applyFill="1" applyBorder="1" applyAlignment="1">
      <alignment horizontal="right" vertical="center" wrapText="1"/>
    </xf>
    <xf numFmtId="7" fontId="232" fillId="0" borderId="5" xfId="1" applyNumberFormat="1" applyFont="1" applyFill="1" applyBorder="1" applyAlignment="1">
      <alignment horizontal="right" vertical="center" wrapText="1"/>
    </xf>
    <xf numFmtId="165" fontId="200" fillId="0" borderId="6" xfId="1" applyNumberFormat="1" applyFont="1" applyFill="1" applyBorder="1" applyAlignment="1">
      <alignment horizontal="right" vertical="center" wrapText="1"/>
    </xf>
    <xf numFmtId="8" fontId="233" fillId="0" borderId="5" xfId="0" applyNumberFormat="1" applyFont="1" applyBorder="1" applyAlignment="1">
      <alignment horizontal="right" vertical="center" wrapText="1"/>
    </xf>
    <xf numFmtId="164" fontId="200" fillId="6" borderId="6" xfId="1" applyNumberFormat="1" applyFont="1" applyFill="1" applyBorder="1" applyAlignment="1">
      <alignment horizontal="right" vertical="center" wrapText="1"/>
    </xf>
    <xf numFmtId="164" fontId="200" fillId="6" borderId="4" xfId="1" applyNumberFormat="1" applyFont="1" applyFill="1" applyBorder="1" applyAlignment="1">
      <alignment horizontal="right" vertical="center" wrapText="1"/>
    </xf>
    <xf numFmtId="164" fontId="200" fillId="0" borderId="5" xfId="1" applyNumberFormat="1" applyFont="1" applyFill="1" applyBorder="1" applyAlignment="1">
      <alignment horizontal="right" vertical="center" wrapText="1"/>
    </xf>
    <xf numFmtId="167" fontId="200" fillId="6" borderId="4" xfId="1" applyNumberFormat="1" applyFont="1" applyFill="1" applyBorder="1" applyAlignment="1">
      <alignment horizontal="right" vertical="center" wrapText="1"/>
    </xf>
    <xf numFmtId="164" fontId="200" fillId="6" borderId="10" xfId="1" applyNumberFormat="1" applyFont="1" applyFill="1" applyBorder="1" applyAlignment="1">
      <alignment horizontal="right" vertical="center" wrapText="1"/>
    </xf>
    <xf numFmtId="44" fontId="200" fillId="0" borderId="6" xfId="1" applyFont="1" applyFill="1" applyBorder="1" applyAlignment="1">
      <alignment vertical="top" wrapText="1"/>
    </xf>
    <xf numFmtId="0" fontId="200" fillId="0" borderId="5" xfId="0" applyFont="1" applyBorder="1"/>
    <xf numFmtId="8" fontId="230" fillId="6" borderId="10" xfId="1" applyNumberFormat="1" applyFont="1" applyFill="1" applyBorder="1" applyAlignment="1">
      <alignment vertical="top" wrapText="1"/>
    </xf>
    <xf numFmtId="167" fontId="157" fillId="0" borderId="96" xfId="0" applyNumberFormat="1" applyFont="1" applyBorder="1" applyAlignment="1">
      <alignment wrapText="1" readingOrder="1"/>
    </xf>
    <xf numFmtId="0" fontId="157" fillId="0" borderId="96" xfId="0" applyFont="1" applyBorder="1" applyAlignment="1">
      <alignment wrapText="1" readingOrder="1"/>
    </xf>
    <xf numFmtId="7" fontId="200" fillId="0" borderId="4" xfId="0" applyNumberFormat="1" applyFont="1" applyBorder="1" applyAlignment="1">
      <alignment horizontal="right" vertical="center" wrapText="1"/>
    </xf>
    <xf numFmtId="0" fontId="119" fillId="0" borderId="0" xfId="0" applyFont="1" applyAlignment="1">
      <alignment horizontal="right"/>
    </xf>
    <xf numFmtId="0" fontId="1" fillId="0" borderId="4" xfId="0" applyFont="1" applyBorder="1"/>
    <xf numFmtId="44" fontId="1" fillId="0" borderId="4" xfId="0" applyNumberFormat="1" applyFont="1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vertical="top"/>
    </xf>
    <xf numFmtId="0" fontId="55" fillId="14" borderId="1" xfId="0" applyFont="1" applyFill="1" applyBorder="1" applyAlignment="1">
      <alignment horizontal="center" vertical="center"/>
    </xf>
    <xf numFmtId="0" fontId="29" fillId="14" borderId="2" xfId="0" applyFont="1" applyFill="1" applyBorder="1" applyAlignment="1">
      <alignment horizontal="center" vertical="center"/>
    </xf>
    <xf numFmtId="0" fontId="29" fillId="14" borderId="7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0" fontId="4" fillId="11" borderId="2" xfId="0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10" borderId="30" xfId="0" applyFont="1" applyFill="1" applyBorder="1" applyAlignment="1">
      <alignment horizontal="center" vertical="center"/>
    </xf>
    <xf numFmtId="0" fontId="4" fillId="10" borderId="31" xfId="0" applyFont="1" applyFill="1" applyBorder="1" applyAlignment="1">
      <alignment horizontal="center" vertical="center"/>
    </xf>
    <xf numFmtId="0" fontId="4" fillId="10" borderId="32" xfId="0" applyFont="1" applyFill="1" applyBorder="1" applyAlignment="1">
      <alignment horizontal="center" vertical="center"/>
    </xf>
    <xf numFmtId="0" fontId="103" fillId="10" borderId="30" xfId="0" applyFont="1" applyFill="1" applyBorder="1" applyAlignment="1">
      <alignment horizontal="center" vertical="center"/>
    </xf>
    <xf numFmtId="0" fontId="103" fillId="10" borderId="31" xfId="0" applyFont="1" applyFill="1" applyBorder="1" applyAlignment="1">
      <alignment horizontal="center" vertical="center"/>
    </xf>
    <xf numFmtId="0" fontId="103" fillId="10" borderId="32" xfId="0" applyFont="1" applyFill="1" applyBorder="1" applyAlignment="1">
      <alignment horizontal="center" vertical="center"/>
    </xf>
    <xf numFmtId="0" fontId="107" fillId="0" borderId="17" xfId="0" applyFont="1" applyBorder="1" applyAlignment="1">
      <alignment horizontal="center" vertical="center"/>
    </xf>
    <xf numFmtId="0" fontId="107" fillId="0" borderId="27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59" fillId="25" borderId="0" xfId="0" applyFont="1" applyFill="1" applyAlignment="1">
      <alignment horizontal="center"/>
    </xf>
    <xf numFmtId="0" fontId="59" fillId="25" borderId="0" xfId="0" applyFont="1" applyFill="1" applyAlignment="1">
      <alignment horizontal="left"/>
    </xf>
    <xf numFmtId="0" fontId="12" fillId="0" borderId="0" xfId="0" applyFont="1" applyAlignment="1">
      <alignment horizontal="left" wrapText="1"/>
    </xf>
    <xf numFmtId="0" fontId="95" fillId="0" borderId="39" xfId="0" applyFont="1" applyBorder="1" applyAlignment="1">
      <alignment horizontal="left" vertical="top" wrapText="1"/>
    </xf>
    <xf numFmtId="0" fontId="95" fillId="0" borderId="40" xfId="0" applyFont="1" applyBorder="1" applyAlignment="1">
      <alignment horizontal="left" vertical="top" wrapText="1"/>
    </xf>
    <xf numFmtId="0" fontId="95" fillId="0" borderId="41" xfId="0" applyFont="1" applyBorder="1" applyAlignment="1">
      <alignment horizontal="left" vertical="top" wrapText="1"/>
    </xf>
    <xf numFmtId="0" fontId="95" fillId="0" borderId="39" xfId="0" applyFont="1" applyBorder="1" applyAlignment="1">
      <alignment horizontal="left" vertical="center" wrapText="1"/>
    </xf>
    <xf numFmtId="0" fontId="95" fillId="0" borderId="40" xfId="0" applyFont="1" applyBorder="1" applyAlignment="1">
      <alignment horizontal="left" vertical="center" wrapText="1"/>
    </xf>
    <xf numFmtId="0" fontId="95" fillId="0" borderId="41" xfId="0" applyFont="1" applyBorder="1" applyAlignment="1">
      <alignment horizontal="left" vertical="center" wrapText="1"/>
    </xf>
    <xf numFmtId="0" fontId="65" fillId="0" borderId="42" xfId="0" applyFont="1" applyBorder="1" applyAlignment="1">
      <alignment horizontal="right" wrapText="1"/>
    </xf>
    <xf numFmtId="0" fontId="65" fillId="0" borderId="43" xfId="0" applyFont="1" applyBorder="1" applyAlignment="1">
      <alignment horizontal="right" wrapText="1"/>
    </xf>
    <xf numFmtId="0" fontId="0" fillId="0" borderId="43" xfId="0" applyBorder="1" applyAlignment="1">
      <alignment horizontal="center" vertical="top"/>
    </xf>
    <xf numFmtId="0" fontId="0" fillId="0" borderId="44" xfId="0" applyBorder="1" applyAlignment="1">
      <alignment horizontal="center" vertical="top"/>
    </xf>
    <xf numFmtId="0" fontId="0" fillId="0" borderId="43" xfId="0" applyBorder="1" applyAlignment="1">
      <alignment horizontal="center" vertical="top" wrapText="1"/>
    </xf>
    <xf numFmtId="0" fontId="0" fillId="0" borderId="44" xfId="0" applyBorder="1" applyAlignment="1">
      <alignment horizontal="center" vertical="top" wrapText="1"/>
    </xf>
    <xf numFmtId="0" fontId="96" fillId="0" borderId="45" xfId="0" applyFont="1" applyBorder="1" applyAlignment="1">
      <alignment horizontal="right" vertical="center" wrapText="1"/>
    </xf>
    <xf numFmtId="0" fontId="96" fillId="0" borderId="0" xfId="0" applyFont="1" applyAlignment="1">
      <alignment horizontal="right" vertical="center" wrapText="1"/>
    </xf>
    <xf numFmtId="0" fontId="96" fillId="0" borderId="47" xfId="0" applyFont="1" applyBorder="1" applyAlignment="1">
      <alignment horizontal="right" vertical="center" wrapText="1"/>
    </xf>
    <xf numFmtId="0" fontId="96" fillId="0" borderId="48" xfId="0" applyFont="1" applyBorder="1" applyAlignment="1">
      <alignment horizontal="right" vertical="center" wrapText="1"/>
    </xf>
    <xf numFmtId="0" fontId="0" fillId="0" borderId="0" xfId="0" applyAlignment="1">
      <alignment horizontal="center" vertical="top"/>
    </xf>
    <xf numFmtId="0" fontId="0" fillId="0" borderId="46" xfId="0" applyBorder="1" applyAlignment="1">
      <alignment horizontal="center" vertical="top"/>
    </xf>
    <xf numFmtId="0" fontId="0" fillId="0" borderId="45" xfId="0" applyBorder="1" applyAlignment="1">
      <alignment horizontal="right" vertical="center" wrapText="1"/>
    </xf>
    <xf numFmtId="0" fontId="0" fillId="0" borderId="47" xfId="0" applyBorder="1" applyAlignment="1">
      <alignment horizontal="right" vertical="center" wrapText="1"/>
    </xf>
    <xf numFmtId="0" fontId="0" fillId="0" borderId="0" xfId="0" applyAlignment="1">
      <alignment horizontal="center" vertical="top" wrapText="1"/>
    </xf>
    <xf numFmtId="0" fontId="0" fillId="0" borderId="46" xfId="0" applyBorder="1" applyAlignment="1">
      <alignment horizontal="center" vertical="top" wrapText="1"/>
    </xf>
    <xf numFmtId="0" fontId="6" fillId="0" borderId="48" xfId="0" applyFont="1" applyBorder="1" applyAlignment="1">
      <alignment horizontal="center" vertical="top" wrapText="1"/>
    </xf>
    <xf numFmtId="0" fontId="17" fillId="0" borderId="48" xfId="0" applyFont="1" applyBorder="1" applyAlignment="1">
      <alignment horizontal="center" vertical="top"/>
    </xf>
    <xf numFmtId="0" fontId="17" fillId="0" borderId="49" xfId="0" applyFont="1" applyBorder="1" applyAlignment="1">
      <alignment horizontal="center" vertical="top"/>
    </xf>
    <xf numFmtId="0" fontId="0" fillId="0" borderId="48" xfId="0" applyBorder="1" applyAlignment="1">
      <alignment horizontal="center" vertical="top"/>
    </xf>
    <xf numFmtId="0" fontId="0" fillId="0" borderId="49" xfId="0" applyBorder="1" applyAlignment="1">
      <alignment horizontal="center" vertical="top"/>
    </xf>
    <xf numFmtId="0" fontId="0" fillId="0" borderId="0" xfId="0" applyAlignment="1">
      <alignment horizontal="left" vertical="top" wrapText="1"/>
    </xf>
    <xf numFmtId="0" fontId="66" fillId="0" borderId="12" xfId="0" applyFont="1" applyBorder="1" applyAlignment="1">
      <alignment horizontal="center" vertical="top" wrapText="1"/>
    </xf>
    <xf numFmtId="0" fontId="66" fillId="0" borderId="26" xfId="0" applyFont="1" applyBorder="1" applyAlignment="1">
      <alignment horizontal="center" vertical="top" wrapText="1"/>
    </xf>
    <xf numFmtId="0" fontId="66" fillId="0" borderId="50" xfId="0" applyFont="1" applyBorder="1" applyAlignment="1">
      <alignment horizontal="center" vertical="top" wrapText="1"/>
    </xf>
    <xf numFmtId="0" fontId="66" fillId="0" borderId="51" xfId="0" applyFont="1" applyBorder="1" applyAlignment="1">
      <alignment horizontal="center" vertical="top" wrapText="1"/>
    </xf>
    <xf numFmtId="0" fontId="66" fillId="0" borderId="6" xfId="0" applyFont="1" applyBorder="1" applyAlignment="1">
      <alignment horizontal="center" vertical="top" wrapText="1"/>
    </xf>
    <xf numFmtId="0" fontId="66" fillId="0" borderId="52" xfId="0" applyFont="1" applyBorder="1" applyAlignment="1">
      <alignment horizontal="center" vertical="top" wrapText="1"/>
    </xf>
    <xf numFmtId="0" fontId="66" fillId="0" borderId="53" xfId="0" applyFont="1" applyBorder="1" applyAlignment="1">
      <alignment horizontal="center" vertical="top" wrapText="1"/>
    </xf>
    <xf numFmtId="0" fontId="65" fillId="0" borderId="54" xfId="0" applyFont="1" applyBorder="1" applyAlignment="1">
      <alignment horizontal="left" vertical="top" wrapText="1"/>
    </xf>
    <xf numFmtId="0" fontId="65" fillId="0" borderId="55" xfId="0" applyFont="1" applyBorder="1" applyAlignment="1">
      <alignment horizontal="left" vertical="top" wrapText="1"/>
    </xf>
    <xf numFmtId="0" fontId="65" fillId="0" borderId="56" xfId="0" applyFont="1" applyBorder="1" applyAlignment="1">
      <alignment horizontal="left" vertical="top" wrapText="1"/>
    </xf>
    <xf numFmtId="0" fontId="101" fillId="0" borderId="61" xfId="0" applyFont="1" applyBorder="1" applyAlignment="1">
      <alignment horizontal="left" vertical="top" wrapText="1"/>
    </xf>
    <xf numFmtId="0" fontId="96" fillId="0" borderId="62" xfId="0" applyFont="1" applyBorder="1" applyAlignment="1">
      <alignment horizontal="left" vertical="top" wrapText="1"/>
    </xf>
    <xf numFmtId="0" fontId="96" fillId="0" borderId="63" xfId="0" applyFont="1" applyBorder="1" applyAlignment="1">
      <alignment horizontal="left" vertical="top" wrapText="1"/>
    </xf>
    <xf numFmtId="0" fontId="96" fillId="0" borderId="57" xfId="0" applyFont="1" applyBorder="1" applyAlignment="1">
      <alignment horizontal="left" vertical="top" wrapText="1"/>
    </xf>
    <xf numFmtId="0" fontId="96" fillId="0" borderId="0" xfId="0" applyFont="1" applyAlignment="1">
      <alignment horizontal="left" vertical="top" wrapText="1"/>
    </xf>
    <xf numFmtId="0" fontId="96" fillId="0" borderId="58" xfId="0" applyFont="1" applyBorder="1" applyAlignment="1">
      <alignment horizontal="left" vertical="top" wrapText="1"/>
    </xf>
    <xf numFmtId="0" fontId="96" fillId="0" borderId="71" xfId="0" applyFont="1" applyBorder="1" applyAlignment="1">
      <alignment horizontal="left" vertical="top" wrapText="1"/>
    </xf>
    <xf numFmtId="0" fontId="96" fillId="0" borderId="2" xfId="0" applyFont="1" applyBorder="1" applyAlignment="1">
      <alignment horizontal="left" vertical="top" wrapText="1"/>
    </xf>
    <xf numFmtId="0" fontId="96" fillId="0" borderId="72" xfId="0" applyFont="1" applyBorder="1" applyAlignment="1">
      <alignment horizontal="left" vertical="top" wrapText="1"/>
    </xf>
    <xf numFmtId="1" fontId="0" fillId="0" borderId="38" xfId="0" applyNumberFormat="1" applyBorder="1" applyAlignment="1">
      <alignment horizontal="left" vertical="top" wrapText="1"/>
    </xf>
    <xf numFmtId="1" fontId="0" fillId="0" borderId="53" xfId="0" applyNumberFormat="1" applyBorder="1" applyAlignment="1">
      <alignment horizontal="left" vertical="top" wrapText="1"/>
    </xf>
    <xf numFmtId="0" fontId="96" fillId="0" borderId="51" xfId="0" applyFont="1" applyBorder="1" applyAlignment="1">
      <alignment vertical="top" wrapText="1"/>
    </xf>
    <xf numFmtId="0" fontId="96" fillId="0" borderId="26" xfId="0" applyFont="1" applyBorder="1" applyAlignment="1">
      <alignment vertical="top" wrapText="1"/>
    </xf>
    <xf numFmtId="0" fontId="96" fillId="0" borderId="50" xfId="0" applyFont="1" applyBorder="1" applyAlignment="1">
      <alignment vertical="top" wrapText="1"/>
    </xf>
    <xf numFmtId="1" fontId="82" fillId="0" borderId="38" xfId="0" applyNumberFormat="1" applyFont="1" applyBorder="1" applyAlignment="1">
      <alignment horizontal="right" vertical="top" wrapText="1"/>
    </xf>
    <xf numFmtId="1" fontId="82" fillId="0" borderId="53" xfId="0" applyNumberFormat="1" applyFont="1" applyBorder="1" applyAlignment="1">
      <alignment horizontal="right" vertical="top" wrapText="1"/>
    </xf>
    <xf numFmtId="0" fontId="96" fillId="0" borderId="51" xfId="0" applyFont="1" applyBorder="1" applyAlignment="1">
      <alignment horizontal="left" vertical="top" wrapText="1"/>
    </xf>
    <xf numFmtId="0" fontId="96" fillId="0" borderId="26" xfId="0" applyFont="1" applyBorder="1" applyAlignment="1">
      <alignment horizontal="left" vertical="top" wrapText="1"/>
    </xf>
    <xf numFmtId="0" fontId="96" fillId="0" borderId="50" xfId="0" applyFont="1" applyBorder="1" applyAlignment="1">
      <alignment horizontal="left" vertical="top" wrapText="1"/>
    </xf>
    <xf numFmtId="1" fontId="0" fillId="0" borderId="38" xfId="0" applyNumberFormat="1" applyBorder="1" applyAlignment="1">
      <alignment horizontal="right" vertical="top" wrapText="1"/>
    </xf>
    <xf numFmtId="1" fontId="0" fillId="0" borderId="53" xfId="0" applyNumberFormat="1" applyBorder="1" applyAlignment="1">
      <alignment horizontal="right" vertical="top" wrapText="1"/>
    </xf>
    <xf numFmtId="0" fontId="124" fillId="0" borderId="51" xfId="0" applyFont="1" applyBorder="1" applyAlignment="1">
      <alignment vertical="top" wrapText="1"/>
    </xf>
    <xf numFmtId="0" fontId="224" fillId="0" borderId="26" xfId="0" applyFont="1" applyBorder="1" applyAlignment="1">
      <alignment vertical="top" wrapText="1"/>
    </xf>
    <xf numFmtId="0" fontId="224" fillId="0" borderId="50" xfId="0" applyFont="1" applyBorder="1" applyAlignment="1">
      <alignment vertical="top" wrapText="1"/>
    </xf>
    <xf numFmtId="0" fontId="119" fillId="0" borderId="79" xfId="0" applyFont="1" applyBorder="1" applyAlignment="1">
      <alignment horizontal="left" vertical="top" wrapText="1"/>
    </xf>
    <xf numFmtId="0" fontId="119" fillId="0" borderId="80" xfId="0" applyFont="1" applyBorder="1" applyAlignment="1">
      <alignment horizontal="left" vertical="top" wrapText="1"/>
    </xf>
    <xf numFmtId="0" fontId="119" fillId="0" borderId="81" xfId="0" applyFont="1" applyBorder="1" applyAlignment="1">
      <alignment horizontal="left" vertical="top" wrapText="1"/>
    </xf>
    <xf numFmtId="0" fontId="119" fillId="0" borderId="51" xfId="0" applyFont="1" applyBorder="1" applyAlignment="1">
      <alignment horizontal="left"/>
    </xf>
    <xf numFmtId="0" fontId="119" fillId="0" borderId="26" xfId="0" applyFont="1" applyBorder="1" applyAlignment="1">
      <alignment horizontal="left"/>
    </xf>
    <xf numFmtId="0" fontId="0" fillId="0" borderId="54" xfId="0" applyBorder="1" applyAlignment="1">
      <alignment horizontal="left" vertical="top" wrapText="1"/>
    </xf>
    <xf numFmtId="0" fontId="0" fillId="0" borderId="55" xfId="0" applyBorder="1" applyAlignment="1">
      <alignment horizontal="left" vertical="top" wrapText="1"/>
    </xf>
    <xf numFmtId="0" fontId="0" fillId="0" borderId="56" xfId="0" applyBorder="1" applyAlignment="1">
      <alignment horizontal="left" vertical="top" wrapText="1"/>
    </xf>
    <xf numFmtId="0" fontId="0" fillId="0" borderId="68" xfId="0" applyBorder="1" applyAlignment="1">
      <alignment wrapText="1"/>
    </xf>
    <xf numFmtId="0" fontId="0" fillId="0" borderId="69" xfId="0" applyBorder="1"/>
    <xf numFmtId="0" fontId="0" fillId="0" borderId="70" xfId="0" applyBorder="1"/>
    <xf numFmtId="0" fontId="65" fillId="0" borderId="57" xfId="0" applyFont="1" applyBorder="1" applyAlignment="1">
      <alignment horizontal="left" vertical="top" wrapText="1"/>
    </xf>
    <xf numFmtId="0" fontId="65" fillId="0" borderId="0" xfId="0" applyFont="1" applyAlignment="1">
      <alignment horizontal="left" vertical="top" wrapText="1"/>
    </xf>
    <xf numFmtId="0" fontId="65" fillId="0" borderId="58" xfId="0" applyFont="1" applyBorder="1" applyAlignment="1">
      <alignment horizontal="left" vertical="top" wrapText="1"/>
    </xf>
    <xf numFmtId="0" fontId="0" fillId="0" borderId="57" xfId="0" applyBorder="1" applyAlignment="1">
      <alignment horizontal="left" vertical="top" wrapText="1"/>
    </xf>
    <xf numFmtId="0" fontId="0" fillId="0" borderId="58" xfId="0" applyBorder="1" applyAlignment="1">
      <alignment horizontal="left" vertical="top" wrapText="1"/>
    </xf>
    <xf numFmtId="1" fontId="0" fillId="0" borderId="59" xfId="0" applyNumberFormat="1" applyBorder="1" applyAlignment="1">
      <alignment horizontal="right" vertical="top" wrapText="1"/>
    </xf>
    <xf numFmtId="1" fontId="0" fillId="0" borderId="60" xfId="0" applyNumberFormat="1" applyBorder="1" applyAlignment="1">
      <alignment horizontal="right" vertical="top" wrapText="1"/>
    </xf>
    <xf numFmtId="0" fontId="65" fillId="0" borderId="73" xfId="0" applyFont="1" applyBorder="1" applyAlignment="1">
      <alignment horizontal="center" vertical="top" wrapText="1"/>
    </xf>
    <xf numFmtId="0" fontId="65" fillId="0" borderId="74" xfId="0" applyFont="1" applyBorder="1" applyAlignment="1">
      <alignment horizontal="center" vertical="top" wrapText="1"/>
    </xf>
    <xf numFmtId="0" fontId="92" fillId="0" borderId="0" xfId="0" applyFont="1" applyAlignment="1">
      <alignment horizontal="right" wrapText="1"/>
    </xf>
    <xf numFmtId="0" fontId="97" fillId="0" borderId="0" xfId="0" applyFont="1" applyAlignment="1">
      <alignment horizontal="left" vertical="top" wrapText="1"/>
    </xf>
    <xf numFmtId="0" fontId="172" fillId="0" borderId="42" xfId="0" applyFont="1" applyBorder="1" applyAlignment="1">
      <alignment horizontal="right" wrapText="1"/>
    </xf>
    <xf numFmtId="0" fontId="172" fillId="0" borderId="43" xfId="0" applyFont="1" applyBorder="1" applyAlignment="1">
      <alignment horizontal="right" wrapText="1"/>
    </xf>
    <xf numFmtId="0" fontId="167" fillId="0" borderId="43" xfId="0" applyFont="1" applyBorder="1" applyAlignment="1">
      <alignment horizontal="center" vertical="top"/>
    </xf>
    <xf numFmtId="0" fontId="167" fillId="0" borderId="44" xfId="0" applyFont="1" applyBorder="1" applyAlignment="1">
      <alignment horizontal="center" vertical="top"/>
    </xf>
    <xf numFmtId="0" fontId="167" fillId="0" borderId="43" xfId="0" applyFont="1" applyBorder="1" applyAlignment="1">
      <alignment horizontal="center" vertical="top" wrapText="1"/>
    </xf>
    <xf numFmtId="0" fontId="167" fillId="0" borderId="44" xfId="0" applyFont="1" applyBorder="1" applyAlignment="1">
      <alignment horizontal="center" vertical="top" wrapText="1"/>
    </xf>
    <xf numFmtId="0" fontId="168" fillId="0" borderId="0" xfId="0" applyFont="1" applyAlignment="1">
      <alignment horizontal="right" wrapText="1"/>
    </xf>
    <xf numFmtId="0" fontId="169" fillId="0" borderId="0" xfId="0" applyFont="1" applyAlignment="1">
      <alignment vertical="top" wrapText="1"/>
    </xf>
    <xf numFmtId="0" fontId="170" fillId="0" borderId="0" xfId="0" applyFont="1" applyAlignment="1">
      <alignment horizontal="left" wrapText="1"/>
    </xf>
    <xf numFmtId="0" fontId="175" fillId="0" borderId="39" xfId="0" applyFont="1" applyBorder="1" applyAlignment="1">
      <alignment horizontal="left" vertical="top" wrapText="1"/>
    </xf>
    <xf numFmtId="0" fontId="175" fillId="0" borderId="40" xfId="0" applyFont="1" applyBorder="1" applyAlignment="1">
      <alignment horizontal="left" vertical="top" wrapText="1"/>
    </xf>
    <xf numFmtId="0" fontId="175" fillId="0" borderId="41" xfId="0" applyFont="1" applyBorder="1" applyAlignment="1">
      <alignment horizontal="left" vertical="top" wrapText="1"/>
    </xf>
    <xf numFmtId="0" fontId="175" fillId="0" borderId="39" xfId="0" applyFont="1" applyBorder="1" applyAlignment="1">
      <alignment horizontal="left" vertical="center" wrapText="1"/>
    </xf>
    <xf numFmtId="0" fontId="175" fillId="0" borderId="40" xfId="0" applyFont="1" applyBorder="1" applyAlignment="1">
      <alignment horizontal="left" vertical="center" wrapText="1"/>
    </xf>
    <xf numFmtId="0" fontId="175" fillId="0" borderId="41" xfId="0" applyFont="1" applyBorder="1" applyAlignment="1">
      <alignment horizontal="left" vertical="center" wrapText="1"/>
    </xf>
    <xf numFmtId="0" fontId="176" fillId="0" borderId="45" xfId="0" applyFont="1" applyBorder="1" applyAlignment="1">
      <alignment horizontal="right" vertical="center" wrapText="1"/>
    </xf>
    <xf numFmtId="0" fontId="176" fillId="0" borderId="0" xfId="0" applyFont="1" applyAlignment="1">
      <alignment horizontal="right" vertical="center" wrapText="1"/>
    </xf>
    <xf numFmtId="0" fontId="176" fillId="0" borderId="47" xfId="0" applyFont="1" applyBorder="1" applyAlignment="1">
      <alignment horizontal="right" vertical="center" wrapText="1"/>
    </xf>
    <xf numFmtId="0" fontId="176" fillId="0" borderId="48" xfId="0" applyFont="1" applyBorder="1" applyAlignment="1">
      <alignment horizontal="right" vertical="center" wrapText="1"/>
    </xf>
    <xf numFmtId="0" fontId="167" fillId="0" borderId="0" xfId="0" applyFont="1" applyAlignment="1">
      <alignment horizontal="center" vertical="top"/>
    </xf>
    <xf numFmtId="0" fontId="167" fillId="0" borderId="46" xfId="0" applyFont="1" applyBorder="1" applyAlignment="1">
      <alignment horizontal="center" vertical="top"/>
    </xf>
    <xf numFmtId="0" fontId="167" fillId="0" borderId="45" xfId="0" applyFont="1" applyBorder="1" applyAlignment="1">
      <alignment horizontal="right" vertical="center" wrapText="1"/>
    </xf>
    <xf numFmtId="0" fontId="167" fillId="0" borderId="47" xfId="0" applyFont="1" applyBorder="1" applyAlignment="1">
      <alignment horizontal="right" vertical="center" wrapText="1"/>
    </xf>
    <xf numFmtId="0" fontId="167" fillId="0" borderId="0" xfId="0" applyFont="1" applyAlignment="1">
      <alignment horizontal="center" vertical="top" wrapText="1"/>
    </xf>
    <xf numFmtId="0" fontId="167" fillId="0" borderId="46" xfId="0" applyFont="1" applyBorder="1" applyAlignment="1">
      <alignment horizontal="center" vertical="top" wrapText="1"/>
    </xf>
    <xf numFmtId="0" fontId="170" fillId="0" borderId="48" xfId="0" applyFont="1" applyBorder="1" applyAlignment="1">
      <alignment horizontal="center" vertical="top" wrapText="1"/>
    </xf>
    <xf numFmtId="0" fontId="177" fillId="0" borderId="48" xfId="0" applyFont="1" applyBorder="1" applyAlignment="1">
      <alignment horizontal="center" vertical="top"/>
    </xf>
    <xf numFmtId="0" fontId="177" fillId="0" borderId="49" xfId="0" applyFont="1" applyBorder="1" applyAlignment="1">
      <alignment horizontal="center" vertical="top"/>
    </xf>
    <xf numFmtId="0" fontId="167" fillId="0" borderId="48" xfId="0" applyFont="1" applyBorder="1" applyAlignment="1">
      <alignment horizontal="center" vertical="top"/>
    </xf>
    <xf numFmtId="0" fontId="167" fillId="0" borderId="49" xfId="0" applyFont="1" applyBorder="1" applyAlignment="1">
      <alignment horizontal="center" vertical="top"/>
    </xf>
    <xf numFmtId="0" fontId="167" fillId="0" borderId="0" xfId="0" applyFont="1" applyAlignment="1">
      <alignment horizontal="left" vertical="top" wrapText="1"/>
    </xf>
    <xf numFmtId="0" fontId="172" fillId="0" borderId="12" xfId="0" applyFont="1" applyBorder="1" applyAlignment="1">
      <alignment horizontal="center" vertical="top" wrapText="1"/>
    </xf>
    <xf numFmtId="0" fontId="172" fillId="0" borderId="26" xfId="0" applyFont="1" applyBorder="1" applyAlignment="1">
      <alignment horizontal="center" vertical="top" wrapText="1"/>
    </xf>
    <xf numFmtId="0" fontId="172" fillId="0" borderId="50" xfId="0" applyFont="1" applyBorder="1" applyAlignment="1">
      <alignment horizontal="center" vertical="top" wrapText="1"/>
    </xf>
    <xf numFmtId="0" fontId="172" fillId="0" borderId="51" xfId="0" applyFont="1" applyBorder="1" applyAlignment="1">
      <alignment horizontal="center" vertical="top" wrapText="1"/>
    </xf>
    <xf numFmtId="0" fontId="172" fillId="0" borderId="6" xfId="0" applyFont="1" applyBorder="1" applyAlignment="1">
      <alignment horizontal="center" vertical="top" wrapText="1"/>
    </xf>
    <xf numFmtId="0" fontId="172" fillId="0" borderId="52" xfId="0" applyFont="1" applyBorder="1" applyAlignment="1">
      <alignment horizontal="center" vertical="top" wrapText="1"/>
    </xf>
    <xf numFmtId="0" fontId="172" fillId="0" borderId="53" xfId="0" applyFont="1" applyBorder="1" applyAlignment="1">
      <alignment horizontal="center" vertical="top" wrapText="1"/>
    </xf>
    <xf numFmtId="0" fontId="172" fillId="0" borderId="54" xfId="0" applyFont="1" applyBorder="1" applyAlignment="1">
      <alignment horizontal="left" vertical="top" wrapText="1"/>
    </xf>
    <xf numFmtId="0" fontId="172" fillId="0" borderId="55" xfId="0" applyFont="1" applyBorder="1" applyAlignment="1">
      <alignment horizontal="left" vertical="top" wrapText="1"/>
    </xf>
    <xf numFmtId="0" fontId="172" fillId="0" borderId="56" xfId="0" applyFont="1" applyBorder="1" applyAlignment="1">
      <alignment horizontal="left" vertical="top" wrapText="1"/>
    </xf>
    <xf numFmtId="0" fontId="176" fillId="0" borderId="61" xfId="0" applyFont="1" applyBorder="1" applyAlignment="1">
      <alignment horizontal="left" vertical="top" wrapText="1"/>
    </xf>
    <xf numFmtId="0" fontId="176" fillId="0" borderId="62" xfId="0" applyFont="1" applyBorder="1" applyAlignment="1">
      <alignment horizontal="left" vertical="top" wrapText="1"/>
    </xf>
    <xf numFmtId="0" fontId="176" fillId="0" borderId="63" xfId="0" applyFont="1" applyBorder="1" applyAlignment="1">
      <alignment horizontal="left" vertical="top" wrapText="1"/>
    </xf>
    <xf numFmtId="0" fontId="176" fillId="0" borderId="57" xfId="0" applyFont="1" applyBorder="1" applyAlignment="1">
      <alignment horizontal="left" vertical="top" wrapText="1"/>
    </xf>
    <xf numFmtId="0" fontId="176" fillId="0" borderId="0" xfId="0" applyFont="1" applyAlignment="1">
      <alignment horizontal="left" vertical="top" wrapText="1"/>
    </xf>
    <xf numFmtId="0" fontId="176" fillId="0" borderId="58" xfId="0" applyFont="1" applyBorder="1" applyAlignment="1">
      <alignment horizontal="left" vertical="top" wrapText="1"/>
    </xf>
    <xf numFmtId="0" fontId="176" fillId="0" borderId="71" xfId="0" applyFont="1" applyBorder="1" applyAlignment="1">
      <alignment horizontal="left" vertical="top" wrapText="1"/>
    </xf>
    <xf numFmtId="0" fontId="176" fillId="0" borderId="2" xfId="0" applyFont="1" applyBorder="1" applyAlignment="1">
      <alignment horizontal="left" vertical="top" wrapText="1"/>
    </xf>
    <xf numFmtId="0" fontId="176" fillId="0" borderId="72" xfId="0" applyFont="1" applyBorder="1" applyAlignment="1">
      <alignment horizontal="left" vertical="top" wrapText="1"/>
    </xf>
    <xf numFmtId="1" fontId="167" fillId="0" borderId="38" xfId="0" applyNumberFormat="1" applyFont="1" applyBorder="1" applyAlignment="1">
      <alignment horizontal="left" vertical="top" wrapText="1"/>
    </xf>
    <xf numFmtId="1" fontId="167" fillId="0" borderId="53" xfId="0" applyNumberFormat="1" applyFont="1" applyBorder="1" applyAlignment="1">
      <alignment horizontal="left" vertical="top" wrapText="1"/>
    </xf>
    <xf numFmtId="0" fontId="176" fillId="0" borderId="51" xfId="0" applyFont="1" applyBorder="1" applyAlignment="1">
      <alignment horizontal="left" vertical="top" wrapText="1"/>
    </xf>
    <xf numFmtId="0" fontId="176" fillId="0" borderId="26" xfId="0" applyFont="1" applyBorder="1" applyAlignment="1">
      <alignment horizontal="left" vertical="top" wrapText="1"/>
    </xf>
    <xf numFmtId="0" fontId="176" fillId="0" borderId="50" xfId="0" applyFont="1" applyBorder="1" applyAlignment="1">
      <alignment horizontal="left" vertical="top" wrapText="1"/>
    </xf>
    <xf numFmtId="1" fontId="167" fillId="0" borderId="38" xfId="0" applyNumberFormat="1" applyFont="1" applyBorder="1" applyAlignment="1">
      <alignment horizontal="right" vertical="top" wrapText="1"/>
    </xf>
    <xf numFmtId="1" fontId="167" fillId="0" borderId="53" xfId="0" applyNumberFormat="1" applyFont="1" applyBorder="1" applyAlignment="1">
      <alignment horizontal="right" vertical="top" wrapText="1"/>
    </xf>
    <xf numFmtId="0" fontId="176" fillId="0" borderId="59" xfId="0" applyFont="1" applyBorder="1" applyAlignment="1">
      <alignment vertical="top" wrapText="1"/>
    </xf>
    <xf numFmtId="0" fontId="176" fillId="0" borderId="83" xfId="0" applyFont="1" applyBorder="1" applyAlignment="1">
      <alignment vertical="top" wrapText="1"/>
    </xf>
    <xf numFmtId="0" fontId="176" fillId="0" borderId="60" xfId="0" applyFont="1" applyBorder="1" applyAlignment="1">
      <alignment vertical="top" wrapText="1"/>
    </xf>
    <xf numFmtId="1" fontId="180" fillId="0" borderId="52" xfId="0" applyNumberFormat="1" applyFont="1" applyBorder="1" applyAlignment="1">
      <alignment horizontal="right" vertical="top" wrapText="1"/>
    </xf>
    <xf numFmtId="1" fontId="180" fillId="0" borderId="53" xfId="0" applyNumberFormat="1" applyFont="1" applyBorder="1" applyAlignment="1">
      <alignment horizontal="right" vertical="top" wrapText="1"/>
    </xf>
    <xf numFmtId="0" fontId="176" fillId="0" borderId="61" xfId="0" applyFont="1" applyBorder="1" applyAlignment="1">
      <alignment vertical="top" wrapText="1"/>
    </xf>
    <xf numFmtId="0" fontId="176" fillId="0" borderId="62" xfId="0" applyFont="1" applyBorder="1" applyAlignment="1">
      <alignment vertical="top" wrapText="1"/>
    </xf>
    <xf numFmtId="0" fontId="176" fillId="0" borderId="63" xfId="0" applyFont="1" applyBorder="1" applyAlignment="1">
      <alignment vertical="top" wrapText="1"/>
    </xf>
    <xf numFmtId="0" fontId="176" fillId="0" borderId="57" xfId="0" applyFont="1" applyBorder="1" applyAlignment="1">
      <alignment vertical="top" wrapText="1"/>
    </xf>
    <xf numFmtId="0" fontId="176" fillId="0" borderId="0" xfId="0" applyFont="1" applyAlignment="1">
      <alignment vertical="top" wrapText="1"/>
    </xf>
    <xf numFmtId="0" fontId="176" fillId="0" borderId="58" xfId="0" applyFont="1" applyBorder="1" applyAlignment="1">
      <alignment vertical="top" wrapText="1"/>
    </xf>
    <xf numFmtId="1" fontId="180" fillId="0" borderId="38" xfId="0" applyNumberFormat="1" applyFont="1" applyBorder="1" applyAlignment="1">
      <alignment horizontal="right" vertical="top" wrapText="1"/>
    </xf>
    <xf numFmtId="0" fontId="176" fillId="0" borderId="38" xfId="0" applyFont="1" applyBorder="1" applyAlignment="1">
      <alignment vertical="top" wrapText="1"/>
    </xf>
    <xf numFmtId="0" fontId="176" fillId="0" borderId="52" xfId="0" applyFont="1" applyBorder="1" applyAlignment="1">
      <alignment vertical="top" wrapText="1"/>
    </xf>
    <xf numFmtId="0" fontId="176" fillId="0" borderId="53" xfId="0" applyFont="1" applyBorder="1" applyAlignment="1">
      <alignment vertical="top" wrapText="1"/>
    </xf>
    <xf numFmtId="1" fontId="167" fillId="0" borderId="52" xfId="0" applyNumberFormat="1" applyFont="1" applyBorder="1" applyAlignment="1">
      <alignment horizontal="right" vertical="top" wrapText="1"/>
    </xf>
    <xf numFmtId="0" fontId="191" fillId="0" borderId="54" xfId="0" applyFont="1" applyBorder="1" applyAlignment="1">
      <alignment horizontal="left" vertical="top" wrapText="1"/>
    </xf>
    <xf numFmtId="0" fontId="191" fillId="0" borderId="55" xfId="0" applyFont="1" applyBorder="1" applyAlignment="1">
      <alignment horizontal="left" vertical="top" wrapText="1"/>
    </xf>
    <xf numFmtId="0" fontId="176" fillId="0" borderId="54" xfId="0" applyFont="1" applyBorder="1" applyAlignment="1">
      <alignment vertical="top" wrapText="1"/>
    </xf>
    <xf numFmtId="0" fontId="176" fillId="0" borderId="55" xfId="0" applyFont="1" applyBorder="1" applyAlignment="1">
      <alignment vertical="top" wrapText="1"/>
    </xf>
    <xf numFmtId="0" fontId="176" fillId="0" borderId="56" xfId="0" applyFont="1" applyBorder="1" applyAlignment="1">
      <alignment vertical="top" wrapText="1"/>
    </xf>
    <xf numFmtId="1" fontId="192" fillId="0" borderId="52" xfId="0" applyNumberFormat="1" applyFont="1" applyBorder="1" applyAlignment="1">
      <alignment horizontal="right" vertical="top" wrapText="1"/>
    </xf>
    <xf numFmtId="1" fontId="192" fillId="0" borderId="53" xfId="0" applyNumberFormat="1" applyFont="1" applyBorder="1" applyAlignment="1">
      <alignment horizontal="right" vertical="top" wrapText="1"/>
    </xf>
    <xf numFmtId="0" fontId="191" fillId="0" borderId="56" xfId="0" applyFont="1" applyBorder="1" applyAlignment="1">
      <alignment horizontal="left" vertical="top" wrapText="1"/>
    </xf>
    <xf numFmtId="0" fontId="192" fillId="0" borderId="54" xfId="0" applyFont="1" applyBorder="1" applyAlignment="1">
      <alignment horizontal="left" vertical="top" wrapText="1"/>
    </xf>
    <xf numFmtId="0" fontId="192" fillId="0" borderId="55" xfId="0" applyFont="1" applyBorder="1" applyAlignment="1">
      <alignment horizontal="left" vertical="top" wrapText="1"/>
    </xf>
    <xf numFmtId="0" fontId="192" fillId="0" borderId="56" xfId="0" applyFont="1" applyBorder="1" applyAlignment="1">
      <alignment horizontal="left" vertical="top" wrapText="1"/>
    </xf>
    <xf numFmtId="1" fontId="192" fillId="0" borderId="38" xfId="0" applyNumberFormat="1" applyFont="1" applyBorder="1" applyAlignment="1">
      <alignment horizontal="right" vertical="top" wrapText="1"/>
    </xf>
    <xf numFmtId="0" fontId="191" fillId="0" borderId="73" xfId="0" applyFont="1" applyBorder="1" applyAlignment="1">
      <alignment horizontal="center" vertical="top" wrapText="1"/>
    </xf>
    <xf numFmtId="0" fontId="191" fillId="0" borderId="74" xfId="0" applyFont="1" applyBorder="1" applyAlignment="1">
      <alignment horizontal="center" vertical="top" wrapText="1"/>
    </xf>
    <xf numFmtId="1" fontId="192" fillId="0" borderId="59" xfId="0" applyNumberFormat="1" applyFont="1" applyBorder="1" applyAlignment="1">
      <alignment horizontal="right" vertical="top" wrapText="1"/>
    </xf>
    <xf numFmtId="1" fontId="192" fillId="0" borderId="60" xfId="0" applyNumberFormat="1" applyFont="1" applyBorder="1" applyAlignment="1">
      <alignment horizontal="right" vertical="top" wrapText="1"/>
    </xf>
    <xf numFmtId="0" fontId="191" fillId="0" borderId="57" xfId="0" applyFont="1" applyBorder="1" applyAlignment="1">
      <alignment horizontal="left" vertical="top" wrapText="1"/>
    </xf>
    <xf numFmtId="0" fontId="191" fillId="0" borderId="0" xfId="0" applyFont="1" applyAlignment="1">
      <alignment horizontal="left" vertical="top" wrapText="1"/>
    </xf>
    <xf numFmtId="0" fontId="191" fillId="0" borderId="58" xfId="0" applyFont="1" applyBorder="1" applyAlignment="1">
      <alignment horizontal="left" vertical="top" wrapText="1"/>
    </xf>
    <xf numFmtId="0" fontId="192" fillId="0" borderId="57" xfId="0" applyFont="1" applyBorder="1" applyAlignment="1">
      <alignment horizontal="left" vertical="top" wrapText="1"/>
    </xf>
    <xf numFmtId="0" fontId="192" fillId="0" borderId="0" xfId="0" applyFont="1" applyAlignment="1">
      <alignment horizontal="left" vertical="top" wrapText="1"/>
    </xf>
    <xf numFmtId="0" fontId="192" fillId="0" borderId="58" xfId="0" applyFont="1" applyBorder="1" applyAlignment="1">
      <alignment horizontal="left" vertical="top" wrapText="1"/>
    </xf>
    <xf numFmtId="0" fontId="162" fillId="0" borderId="42" xfId="0" applyFont="1" applyBorder="1" applyAlignment="1">
      <alignment horizontal="right" wrapText="1"/>
    </xf>
    <xf numFmtId="0" fontId="162" fillId="0" borderId="43" xfId="0" applyFont="1" applyBorder="1" applyAlignment="1">
      <alignment horizontal="right" wrapText="1"/>
    </xf>
    <xf numFmtId="0" fontId="1" fillId="0" borderId="43" xfId="0" applyFont="1" applyBorder="1" applyAlignment="1">
      <alignment horizontal="center" vertical="top"/>
    </xf>
    <xf numFmtId="0" fontId="1" fillId="0" borderId="44" xfId="0" applyFont="1" applyBorder="1" applyAlignment="1">
      <alignment horizontal="center" vertical="top"/>
    </xf>
    <xf numFmtId="0" fontId="1" fillId="0" borderId="43" xfId="0" applyFont="1" applyBorder="1" applyAlignment="1">
      <alignment horizontal="center" vertical="top" wrapText="1"/>
    </xf>
    <xf numFmtId="0" fontId="1" fillId="0" borderId="44" xfId="0" applyFont="1" applyBorder="1" applyAlignment="1">
      <alignment horizontal="center" vertical="top" wrapText="1"/>
    </xf>
    <xf numFmtId="0" fontId="163" fillId="0" borderId="0" xfId="0" applyFont="1" applyAlignment="1">
      <alignment horizontal="center" wrapText="1"/>
    </xf>
    <xf numFmtId="0" fontId="97" fillId="0" borderId="0" xfId="0" applyFont="1" applyAlignment="1">
      <alignment horizontal="center" vertical="top" wrapText="1"/>
    </xf>
    <xf numFmtId="0" fontId="164" fillId="0" borderId="39" xfId="0" applyFont="1" applyBorder="1" applyAlignment="1">
      <alignment horizontal="left" vertical="top" wrapText="1"/>
    </xf>
    <xf numFmtId="0" fontId="164" fillId="0" borderId="40" xfId="0" applyFont="1" applyBorder="1" applyAlignment="1">
      <alignment horizontal="left" vertical="top" wrapText="1"/>
    </xf>
    <xf numFmtId="0" fontId="164" fillId="0" borderId="41" xfId="0" applyFont="1" applyBorder="1" applyAlignment="1">
      <alignment horizontal="left" vertical="top" wrapText="1"/>
    </xf>
    <xf numFmtId="0" fontId="164" fillId="0" borderId="39" xfId="0" applyFont="1" applyBorder="1" applyAlignment="1">
      <alignment horizontal="left" vertical="center" wrapText="1"/>
    </xf>
    <xf numFmtId="0" fontId="164" fillId="0" borderId="40" xfId="0" applyFont="1" applyBorder="1" applyAlignment="1">
      <alignment horizontal="left" vertical="center" wrapText="1"/>
    </xf>
    <xf numFmtId="0" fontId="164" fillId="0" borderId="41" xfId="0" applyFont="1" applyBorder="1" applyAlignment="1">
      <alignment horizontal="left" vertical="center" wrapText="1"/>
    </xf>
    <xf numFmtId="0" fontId="195" fillId="0" borderId="48" xfId="0" applyFont="1" applyBorder="1" applyAlignment="1">
      <alignment horizontal="center" vertical="top"/>
    </xf>
    <xf numFmtId="0" fontId="162" fillId="0" borderId="12" xfId="0" applyFont="1" applyBorder="1" applyAlignment="1">
      <alignment horizontal="center" vertical="top" wrapText="1"/>
    </xf>
    <xf numFmtId="0" fontId="162" fillId="0" borderId="26" xfId="0" applyFont="1" applyBorder="1" applyAlignment="1">
      <alignment horizontal="center" vertical="top" wrapText="1"/>
    </xf>
    <xf numFmtId="0" fontId="162" fillId="0" borderId="50" xfId="0" applyFont="1" applyBorder="1" applyAlignment="1">
      <alignment horizontal="center" vertical="top" wrapText="1"/>
    </xf>
    <xf numFmtId="0" fontId="162" fillId="0" borderId="51" xfId="0" applyFont="1" applyBorder="1" applyAlignment="1">
      <alignment horizontal="center" vertical="top" wrapText="1"/>
    </xf>
    <xf numFmtId="0" fontId="162" fillId="0" borderId="6" xfId="0" applyFont="1" applyBorder="1" applyAlignment="1">
      <alignment horizontal="center" vertical="top" wrapText="1"/>
    </xf>
    <xf numFmtId="0" fontId="162" fillId="0" borderId="52" xfId="0" applyFont="1" applyBorder="1" applyAlignment="1">
      <alignment horizontal="center" vertical="top" wrapText="1"/>
    </xf>
    <xf numFmtId="0" fontId="162" fillId="0" borderId="53" xfId="0" applyFont="1" applyBorder="1" applyAlignment="1">
      <alignment horizontal="center" vertical="top" wrapText="1"/>
    </xf>
    <xf numFmtId="0" fontId="96" fillId="0" borderId="61" xfId="0" applyFont="1" applyBorder="1" applyAlignment="1">
      <alignment vertical="top" wrapText="1"/>
    </xf>
    <xf numFmtId="0" fontId="96" fillId="0" borderId="62" xfId="0" applyFont="1" applyBorder="1" applyAlignment="1">
      <alignment vertical="top" wrapText="1"/>
    </xf>
    <xf numFmtId="0" fontId="96" fillId="0" borderId="63" xfId="0" applyFont="1" applyBorder="1" applyAlignment="1">
      <alignment vertical="top" wrapText="1"/>
    </xf>
    <xf numFmtId="1" fontId="82" fillId="0" borderId="52" xfId="0" applyNumberFormat="1" applyFont="1" applyBorder="1" applyAlignment="1">
      <alignment horizontal="right" vertical="top" wrapText="1"/>
    </xf>
    <xf numFmtId="0" fontId="166" fillId="0" borderId="68" xfId="0" applyFont="1" applyBorder="1" applyAlignment="1">
      <alignment horizontal="left" vertical="top" wrapText="1"/>
    </xf>
    <xf numFmtId="0" fontId="119" fillId="0" borderId="69" xfId="0" applyFont="1" applyBorder="1" applyAlignment="1">
      <alignment horizontal="left" vertical="top" wrapText="1"/>
    </xf>
    <xf numFmtId="0" fontId="119" fillId="0" borderId="70" xfId="0" applyFont="1" applyBorder="1" applyAlignment="1">
      <alignment horizontal="left" vertical="top" wrapText="1"/>
    </xf>
    <xf numFmtId="0" fontId="96" fillId="0" borderId="37" xfId="0" applyFont="1" applyBorder="1" applyAlignment="1">
      <alignment horizontal="left" vertical="top" wrapText="1"/>
    </xf>
    <xf numFmtId="0" fontId="96" fillId="0" borderId="52" xfId="0" applyFont="1" applyBorder="1" applyAlignment="1">
      <alignment horizontal="left" vertical="top" wrapText="1"/>
    </xf>
    <xf numFmtId="0" fontId="96" fillId="0" borderId="53" xfId="0" applyFont="1" applyBorder="1" applyAlignment="1">
      <alignment horizontal="left" vertical="top" wrapText="1"/>
    </xf>
    <xf numFmtId="0" fontId="96" fillId="0" borderId="38" xfId="0" applyFont="1" applyBorder="1" applyAlignment="1">
      <alignment horizontal="center" vertical="top" wrapText="1"/>
    </xf>
    <xf numFmtId="0" fontId="96" fillId="0" borderId="52" xfId="0" applyFont="1" applyBorder="1" applyAlignment="1">
      <alignment horizontal="center" vertical="top" wrapText="1"/>
    </xf>
    <xf numFmtId="0" fontId="96" fillId="0" borderId="53" xfId="0" applyFont="1" applyBorder="1" applyAlignment="1">
      <alignment horizontal="center" vertical="top" wrapText="1"/>
    </xf>
    <xf numFmtId="0" fontId="63" fillId="0" borderId="54" xfId="0" applyFont="1" applyBorder="1" applyAlignment="1">
      <alignment horizontal="left" vertical="top" wrapText="1"/>
    </xf>
    <xf numFmtId="0" fontId="63" fillId="0" borderId="55" xfId="0" applyFont="1" applyBorder="1" applyAlignment="1">
      <alignment horizontal="left" vertical="top" wrapText="1"/>
    </xf>
    <xf numFmtId="0" fontId="63" fillId="0" borderId="56" xfId="0" applyFont="1" applyBorder="1" applyAlignment="1">
      <alignment horizontal="left" vertical="top" wrapText="1"/>
    </xf>
    <xf numFmtId="0" fontId="96" fillId="0" borderId="51" xfId="0" applyFont="1" applyBorder="1" applyAlignment="1">
      <alignment vertical="top"/>
    </xf>
    <xf numFmtId="0" fontId="96" fillId="0" borderId="26" xfId="0" applyFont="1" applyBorder="1" applyAlignment="1">
      <alignment vertical="top"/>
    </xf>
    <xf numFmtId="0" fontId="96" fillId="0" borderId="50" xfId="0" applyFont="1" applyBorder="1" applyAlignment="1">
      <alignment vertical="top"/>
    </xf>
    <xf numFmtId="0" fontId="119" fillId="0" borderId="54" xfId="0" applyFont="1" applyBorder="1" applyAlignment="1">
      <alignment horizontal="left" vertical="top" wrapText="1"/>
    </xf>
    <xf numFmtId="0" fontId="119" fillId="0" borderId="55" xfId="0" applyFont="1" applyBorder="1" applyAlignment="1">
      <alignment horizontal="left" vertical="top" wrapText="1"/>
    </xf>
    <xf numFmtId="0" fontId="119" fillId="0" borderId="56" xfId="0" applyFont="1" applyBorder="1" applyAlignment="1">
      <alignment horizontal="left" vertical="top" wrapText="1"/>
    </xf>
    <xf numFmtId="0" fontId="105" fillId="0" borderId="54" xfId="0" applyFont="1" applyBorder="1" applyAlignment="1">
      <alignment horizontal="left" vertical="top" wrapText="1"/>
    </xf>
    <xf numFmtId="0" fontId="105" fillId="0" borderId="55" xfId="0" applyFont="1" applyBorder="1" applyAlignment="1">
      <alignment horizontal="left" vertical="top" wrapText="1"/>
    </xf>
    <xf numFmtId="0" fontId="105" fillId="0" borderId="56" xfId="0" applyFont="1" applyBorder="1" applyAlignment="1">
      <alignment horizontal="left" vertical="top" wrapText="1"/>
    </xf>
    <xf numFmtId="0" fontId="105" fillId="0" borderId="68" xfId="0" applyFont="1" applyBorder="1" applyAlignment="1">
      <alignment wrapText="1"/>
    </xf>
    <xf numFmtId="0" fontId="105" fillId="0" borderId="69" xfId="0" applyFont="1" applyBorder="1"/>
    <xf numFmtId="0" fontId="105" fillId="0" borderId="70" xfId="0" applyFont="1" applyBorder="1"/>
    <xf numFmtId="0" fontId="105" fillId="0" borderId="57" xfId="0" applyFont="1" applyBorder="1" applyAlignment="1">
      <alignment horizontal="left" vertical="top" wrapText="1"/>
    </xf>
    <xf numFmtId="0" fontId="105" fillId="0" borderId="0" xfId="0" applyFont="1" applyAlignment="1">
      <alignment horizontal="left" vertical="top" wrapText="1"/>
    </xf>
    <xf numFmtId="0" fontId="105" fillId="0" borderId="58" xfId="0" applyFont="1" applyBorder="1" applyAlignment="1">
      <alignment horizontal="left" vertical="top" wrapText="1"/>
    </xf>
    <xf numFmtId="0" fontId="166" fillId="0" borderId="79" xfId="0" applyFont="1" applyBorder="1" applyAlignment="1">
      <alignment horizontal="left" vertical="top" wrapText="1"/>
    </xf>
    <xf numFmtId="0" fontId="167" fillId="0" borderId="0" xfId="0" applyFont="1" applyAlignment="1">
      <alignment horizontal="center" vertical="center" wrapText="1"/>
    </xf>
    <xf numFmtId="0" fontId="176" fillId="0" borderId="59" xfId="0" applyFont="1" applyBorder="1" applyAlignment="1">
      <alignment horizontal="left" vertical="top" wrapText="1"/>
    </xf>
    <xf numFmtId="0" fontId="176" fillId="0" borderId="83" xfId="0" applyFont="1" applyBorder="1" applyAlignment="1">
      <alignment horizontal="left" vertical="top" wrapText="1"/>
    </xf>
    <xf numFmtId="0" fontId="176" fillId="0" borderId="60" xfId="0" applyFont="1" applyBorder="1" applyAlignment="1">
      <alignment horizontal="left" vertical="top" wrapText="1"/>
    </xf>
    <xf numFmtId="0" fontId="226" fillId="0" borderId="59" xfId="0" applyFont="1" applyBorder="1" applyAlignment="1">
      <alignment horizontal="left" vertical="top" wrapText="1"/>
    </xf>
    <xf numFmtId="0" fontId="176" fillId="0" borderId="38" xfId="0" applyFont="1" applyBorder="1" applyAlignment="1">
      <alignment horizontal="left" vertical="top" wrapText="1"/>
    </xf>
    <xf numFmtId="0" fontId="176" fillId="0" borderId="52" xfId="0" applyFont="1" applyBorder="1" applyAlignment="1">
      <alignment horizontal="left" vertical="top" wrapText="1"/>
    </xf>
    <xf numFmtId="0" fontId="176" fillId="0" borderId="53" xfId="0" applyFont="1" applyBorder="1" applyAlignment="1">
      <alignment horizontal="left" vertical="top" wrapText="1"/>
    </xf>
    <xf numFmtId="0" fontId="192" fillId="0" borderId="37" xfId="0" applyFont="1" applyBorder="1" applyAlignment="1">
      <alignment horizontal="left" vertical="top" wrapText="1"/>
    </xf>
    <xf numFmtId="0" fontId="167" fillId="0" borderId="37" xfId="0" applyFont="1" applyBorder="1" applyAlignment="1">
      <alignment horizontal="left"/>
    </xf>
    <xf numFmtId="0" fontId="192" fillId="0" borderId="38" xfId="0" applyFont="1" applyBorder="1" applyAlignment="1">
      <alignment horizontal="center"/>
    </xf>
    <xf numFmtId="0" fontId="192" fillId="0" borderId="52" xfId="0" applyFont="1" applyBorder="1" applyAlignment="1">
      <alignment horizontal="center"/>
    </xf>
    <xf numFmtId="0" fontId="192" fillId="0" borderId="53" xfId="0" applyFont="1" applyBorder="1" applyAlignment="1">
      <alignment horizontal="center"/>
    </xf>
    <xf numFmtId="0" fontId="176" fillId="0" borderId="38" xfId="0" applyFont="1" applyBorder="1" applyAlignment="1">
      <alignment horizontal="center" vertical="top" wrapText="1"/>
    </xf>
    <xf numFmtId="0" fontId="176" fillId="0" borderId="52" xfId="0" applyFont="1" applyBorder="1" applyAlignment="1">
      <alignment horizontal="center" vertical="top" wrapText="1"/>
    </xf>
    <xf numFmtId="0" fontId="176" fillId="0" borderId="53" xfId="0" applyFont="1" applyBorder="1" applyAlignment="1">
      <alignment horizontal="center" vertical="top" wrapText="1"/>
    </xf>
    <xf numFmtId="0" fontId="176" fillId="0" borderId="54" xfId="0" applyFont="1" applyBorder="1" applyAlignment="1">
      <alignment horizontal="center" vertical="top" wrapText="1"/>
    </xf>
    <xf numFmtId="0" fontId="176" fillId="0" borderId="55" xfId="0" applyFont="1" applyBorder="1" applyAlignment="1">
      <alignment horizontal="center" vertical="top" wrapText="1"/>
    </xf>
    <xf numFmtId="0" fontId="176" fillId="0" borderId="56" xfId="0" applyFont="1" applyBorder="1" applyAlignment="1">
      <alignment horizontal="center" vertical="top" wrapText="1"/>
    </xf>
    <xf numFmtId="0" fontId="176" fillId="0" borderId="59" xfId="0" applyFont="1" applyBorder="1" applyAlignment="1">
      <alignment horizontal="center" vertical="top" wrapText="1"/>
    </xf>
    <xf numFmtId="0" fontId="176" fillId="0" borderId="83" xfId="0" applyFont="1" applyBorder="1" applyAlignment="1">
      <alignment horizontal="center" vertical="top" wrapText="1"/>
    </xf>
    <xf numFmtId="0" fontId="176" fillId="0" borderId="60" xfId="0" applyFont="1" applyBorder="1" applyAlignment="1">
      <alignment horizontal="center" vertical="top" wrapText="1"/>
    </xf>
    <xf numFmtId="0" fontId="226" fillId="0" borderId="59" xfId="0" applyFont="1" applyBorder="1" applyAlignment="1">
      <alignment horizontal="center" vertical="top" wrapText="1"/>
    </xf>
    <xf numFmtId="1" fontId="192" fillId="0" borderId="57" xfId="0" applyNumberFormat="1" applyFont="1" applyBorder="1" applyAlignment="1">
      <alignment horizontal="right" vertical="top" wrapText="1"/>
    </xf>
    <xf numFmtId="1" fontId="192" fillId="0" borderId="58" xfId="0" applyNumberFormat="1" applyFont="1" applyBorder="1" applyAlignment="1">
      <alignment horizontal="right" vertical="top" wrapText="1"/>
    </xf>
    <xf numFmtId="0" fontId="191" fillId="0" borderId="38" xfId="0" applyFont="1" applyBorder="1" applyAlignment="1">
      <alignment horizontal="center" vertical="top" wrapText="1"/>
    </xf>
    <xf numFmtId="0" fontId="191" fillId="0" borderId="52" xfId="0" applyFont="1" applyBorder="1" applyAlignment="1">
      <alignment horizontal="center" vertical="top" wrapText="1"/>
    </xf>
    <xf numFmtId="0" fontId="191" fillId="0" borderId="53" xfId="0" applyFont="1" applyBorder="1" applyAlignment="1">
      <alignment horizontal="center" vertical="top" wrapText="1"/>
    </xf>
    <xf numFmtId="0" fontId="191" fillId="0" borderId="59" xfId="0" applyFont="1" applyBorder="1" applyAlignment="1">
      <alignment horizontal="center" vertical="top" wrapText="1"/>
    </xf>
    <xf numFmtId="0" fontId="191" fillId="0" borderId="83" xfId="0" applyFont="1" applyBorder="1" applyAlignment="1">
      <alignment horizontal="center" vertical="top" wrapText="1"/>
    </xf>
    <xf numFmtId="0" fontId="191" fillId="0" borderId="60" xfId="0" applyFont="1" applyBorder="1" applyAlignment="1">
      <alignment horizontal="center" vertical="top" wrapText="1"/>
    </xf>
    <xf numFmtId="0" fontId="191" fillId="0" borderId="38" xfId="0" applyFont="1" applyBorder="1" applyAlignment="1">
      <alignment horizontal="center" vertical="top"/>
    </xf>
    <xf numFmtId="0" fontId="191" fillId="0" borderId="52" xfId="0" applyFont="1" applyBorder="1" applyAlignment="1">
      <alignment horizontal="center" vertical="top"/>
    </xf>
    <xf numFmtId="0" fontId="191" fillId="0" borderId="53" xfId="0" applyFont="1" applyBorder="1" applyAlignment="1">
      <alignment horizontal="center" vertical="top"/>
    </xf>
    <xf numFmtId="0" fontId="192" fillId="0" borderId="59" xfId="0" applyFont="1" applyBorder="1" applyAlignment="1">
      <alignment horizontal="left" vertical="top" wrapText="1"/>
    </xf>
    <xf numFmtId="0" fontId="192" fillId="0" borderId="83" xfId="0" applyFont="1" applyBorder="1" applyAlignment="1">
      <alignment horizontal="left" vertical="top" wrapText="1"/>
    </xf>
    <xf numFmtId="0" fontId="192" fillId="0" borderId="60" xfId="0" applyFont="1" applyBorder="1" applyAlignment="1">
      <alignment horizontal="left" vertical="top" wrapText="1"/>
    </xf>
    <xf numFmtId="0" fontId="172" fillId="0" borderId="38" xfId="0" applyFont="1" applyBorder="1" applyAlignment="1">
      <alignment horizontal="left" vertical="top" wrapText="1"/>
    </xf>
    <xf numFmtId="0" fontId="172" fillId="0" borderId="52" xfId="0" applyFont="1" applyBorder="1" applyAlignment="1">
      <alignment horizontal="left" vertical="top" wrapText="1"/>
    </xf>
    <xf numFmtId="0" fontId="172" fillId="0" borderId="53" xfId="0" applyFont="1" applyBorder="1" applyAlignment="1">
      <alignment horizontal="left" vertical="top" wrapText="1"/>
    </xf>
    <xf numFmtId="0" fontId="198" fillId="0" borderId="83" xfId="0" applyFont="1" applyBorder="1" applyAlignment="1">
      <alignment horizontal="left" vertical="top" wrapText="1"/>
    </xf>
    <xf numFmtId="0" fontId="198" fillId="0" borderId="60" xfId="0" applyFont="1" applyBorder="1" applyAlignment="1">
      <alignment horizontal="left" vertical="top" wrapText="1"/>
    </xf>
    <xf numFmtId="0" fontId="198" fillId="0" borderId="0" xfId="0" applyFont="1" applyAlignment="1">
      <alignment horizontal="left" vertical="top" wrapText="1"/>
    </xf>
    <xf numFmtId="0" fontId="198" fillId="0" borderId="58" xfId="0" applyFont="1" applyBorder="1" applyAlignment="1">
      <alignment horizontal="left" vertical="top" wrapText="1"/>
    </xf>
    <xf numFmtId="0" fontId="198" fillId="0" borderId="55" xfId="0" applyFont="1" applyBorder="1" applyAlignment="1">
      <alignment horizontal="left" vertical="top" wrapText="1"/>
    </xf>
    <xf numFmtId="0" fontId="198" fillId="0" borderId="56" xfId="0" applyFont="1" applyBorder="1" applyAlignment="1">
      <alignment horizontal="left" vertical="top" wrapText="1"/>
    </xf>
    <xf numFmtId="0" fontId="172" fillId="0" borderId="57" xfId="0" applyFont="1" applyBorder="1" applyAlignment="1">
      <alignment horizontal="left" vertical="top" wrapText="1"/>
    </xf>
    <xf numFmtId="0" fontId="172" fillId="0" borderId="0" xfId="0" applyFont="1" applyAlignment="1">
      <alignment horizontal="left" vertical="top" wrapText="1"/>
    </xf>
    <xf numFmtId="0" fontId="176" fillId="0" borderId="54" xfId="0" applyFont="1" applyBorder="1" applyAlignment="1">
      <alignment horizontal="left" vertical="top" wrapText="1"/>
    </xf>
    <xf numFmtId="0" fontId="176" fillId="0" borderId="55" xfId="0" applyFont="1" applyBorder="1" applyAlignment="1">
      <alignment horizontal="left" vertical="top" wrapText="1"/>
    </xf>
    <xf numFmtId="0" fontId="176" fillId="0" borderId="56" xfId="0" applyFont="1" applyBorder="1" applyAlignment="1">
      <alignment horizontal="left" vertical="top" wrapText="1"/>
    </xf>
    <xf numFmtId="0" fontId="191" fillId="0" borderId="38" xfId="0" applyFont="1" applyBorder="1" applyAlignment="1">
      <alignment horizontal="left" vertical="top" wrapText="1"/>
    </xf>
    <xf numFmtId="0" fontId="191" fillId="0" borderId="52" xfId="0" applyFont="1" applyBorder="1" applyAlignment="1">
      <alignment horizontal="left" vertical="top" wrapText="1"/>
    </xf>
    <xf numFmtId="0" fontId="191" fillId="0" borderId="53" xfId="0" applyFont="1" applyBorder="1" applyAlignment="1">
      <alignment horizontal="left" vertical="top" wrapText="1"/>
    </xf>
    <xf numFmtId="0" fontId="191" fillId="0" borderId="37" xfId="0" applyFont="1" applyBorder="1" applyAlignment="1">
      <alignment horizontal="left" vertical="top" wrapText="1"/>
    </xf>
    <xf numFmtId="0" fontId="198" fillId="0" borderId="38" xfId="0" applyFont="1" applyBorder="1" applyAlignment="1">
      <alignment horizontal="left" vertical="top"/>
    </xf>
    <xf numFmtId="0" fontId="176" fillId="0" borderId="52" xfId="0" applyFont="1" applyBorder="1" applyAlignment="1">
      <alignment horizontal="left" vertical="top"/>
    </xf>
    <xf numFmtId="0" fontId="176" fillId="0" borderId="53" xfId="0" applyFont="1" applyBorder="1" applyAlignment="1">
      <alignment horizontal="left" vertical="top"/>
    </xf>
    <xf numFmtId="0" fontId="204" fillId="0" borderId="38" xfId="0" applyFont="1" applyBorder="1" applyAlignment="1">
      <alignment horizontal="left" vertical="top" wrapText="1"/>
    </xf>
    <xf numFmtId="0" fontId="191" fillId="0" borderId="55" xfId="0" applyFont="1" applyBorder="1" applyAlignment="1">
      <alignment horizontal="center" vertical="top" wrapText="1"/>
    </xf>
    <xf numFmtId="0" fontId="191" fillId="0" borderId="56" xfId="0" applyFont="1" applyBorder="1" applyAlignment="1">
      <alignment horizontal="center" vertical="top" wrapText="1"/>
    </xf>
  </cellXfs>
  <cellStyles count="3">
    <cellStyle name="Currency" xfId="1" builtinId="4"/>
    <cellStyle name="Hyperlink" xfId="2" builtinId="8"/>
    <cellStyle name="Normal" xfId="0" builtinId="0"/>
  </cellStyles>
  <dxfs count="15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m/d/yyyy;@"/>
      <alignment horizontal="right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FF99"/>
      <color rgb="FFCC00CC"/>
      <color rgb="FFFFFF66"/>
      <color rgb="FF66FFFF"/>
      <color rgb="FF0000FF"/>
      <color rgb="FFFF99FF"/>
      <color rgb="FFF52B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9</xdr:col>
      <xdr:colOff>1133475</xdr:colOff>
      <xdr:row>1</xdr:row>
      <xdr:rowOff>1104900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29DCFA-8F2B-4C52-9C47-30E17C5045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5"/>
          <a:ext cx="6648450" cy="10572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9</xdr:col>
      <xdr:colOff>942975</xdr:colOff>
      <xdr:row>1</xdr:row>
      <xdr:rowOff>1104900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3EDE32-8ED6-4CF5-9E7F-23641679719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5"/>
          <a:ext cx="6648450" cy="10572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9</xdr:col>
      <xdr:colOff>933450</xdr:colOff>
      <xdr:row>1</xdr:row>
      <xdr:rowOff>1104900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316F2E-0192-4B5D-A3CE-914D240F2A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"/>
          <a:ext cx="6648450" cy="9048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149</xdr:row>
      <xdr:rowOff>0</xdr:rowOff>
    </xdr:from>
    <xdr:to>
      <xdr:col>19</xdr:col>
      <xdr:colOff>228600</xdr:colOff>
      <xdr:row>157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E8BDB0-2804-7A00-91EF-1B8EB688D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0" y="24793575"/>
          <a:ext cx="44958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9</xdr:col>
      <xdr:colOff>942975</xdr:colOff>
      <xdr:row>1</xdr:row>
      <xdr:rowOff>1104900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406902-5AB4-4EDE-8648-77C1736A94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6648450" cy="1057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9</xdr:col>
      <xdr:colOff>933450</xdr:colOff>
      <xdr:row>1</xdr:row>
      <xdr:rowOff>1104900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56FAFD-6F8A-4B09-9C16-1757726EF1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5"/>
          <a:ext cx="6648450" cy="1057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9</xdr:col>
      <xdr:colOff>933450</xdr:colOff>
      <xdr:row>1</xdr:row>
      <xdr:rowOff>1104900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C7B608-F4D9-44AA-B2B8-F09D36A0500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5"/>
          <a:ext cx="6648450" cy="1057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9</xdr:col>
      <xdr:colOff>942975</xdr:colOff>
      <xdr:row>1</xdr:row>
      <xdr:rowOff>1104900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F34E85-5681-4993-87EF-0FD95ED464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6648450" cy="1057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9</xdr:col>
      <xdr:colOff>942975</xdr:colOff>
      <xdr:row>1</xdr:row>
      <xdr:rowOff>1104900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66E79A-195E-4FB4-A20E-A61495654E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6648450" cy="1057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9</xdr:col>
      <xdr:colOff>942975</xdr:colOff>
      <xdr:row>1</xdr:row>
      <xdr:rowOff>1104900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ABEB90-5C14-42BE-9CC7-7BAA66D7280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6648450" cy="10572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9</xdr:col>
      <xdr:colOff>942975</xdr:colOff>
      <xdr:row>1</xdr:row>
      <xdr:rowOff>1104900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545929-5DF8-493A-831E-F1BD140A2C6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6648450" cy="1057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9</xdr:col>
      <xdr:colOff>419100</xdr:colOff>
      <xdr:row>1</xdr:row>
      <xdr:rowOff>1104900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491997-2DD3-4AFF-A472-D023F0A3A4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6648450" cy="10572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FF56122-8E91-41DA-BF5E-D8E1C490DA79}" name="Table17" displayName="Table17" ref="A1:L249" totalsRowShown="0" headerRowDxfId="14" headerRowBorderDxfId="13" tableBorderDxfId="12">
  <autoFilter ref="A1:L249" xr:uid="{3FF56122-8E91-41DA-BF5E-D8E1C490DA79}"/>
  <sortState xmlns:xlrd2="http://schemas.microsoft.com/office/spreadsheetml/2017/richdata2" ref="A2:L249">
    <sortCondition ref="A1:A249"/>
  </sortState>
  <tableColumns count="12">
    <tableColumn id="1" xr3:uid="{34D6B0A3-F4ED-4B72-984D-4142629B9CC5}" name="Company Name" dataDxfId="11"/>
    <tableColumn id="2" xr3:uid="{0BE894D0-5952-42E0-958D-5208AC390104}" name="Equipment Purchased" dataDxfId="10"/>
    <tableColumn id="8" xr3:uid="{2DBFF45D-C027-49BE-929F-F760B2B2FEA7}" name="Tax ID" dataDxfId="9"/>
    <tableColumn id="10" xr3:uid="{7369EC07-74B4-4D87-95C3-C7FE99D0A168}" name="W-9 Received" dataDxfId="8"/>
    <tableColumn id="3" xr3:uid="{3EE6B841-0B3A-4005-B23C-69F2FC5D51A6}" name="DUNS Number " dataDxfId="7"/>
    <tableColumn id="12" xr3:uid="{C3EFC657-8382-4B23-92E7-E21401DE03BA}" name="SAM.gov Unique ID" dataDxfId="6"/>
    <tableColumn id="11" xr3:uid="{6FBCF5B7-9AEB-41E6-96C2-D903C2A851F6}" name="SAM.gov CAGE Code" dataDxfId="5"/>
    <tableColumn id="4" xr3:uid="{3D78C0DA-7ABF-4185-AC99-F0F0F7E24B7F}" name="SAM.gov Exclusion" dataDxfId="4"/>
    <tableColumn id="5" xr3:uid="{F5D06886-C173-4F47-A46C-0169D689B281}" name="SAM.gov Expiration Date" dataDxfId="3"/>
    <tableColumn id="6" xr3:uid="{B37859B2-335B-4F8A-A73A-BE90437927F8}" name="Verification Source" dataDxfId="2" dataCellStyle="Hyperlink"/>
    <tableColumn id="9" xr3:uid="{960D8343-08CF-4EB4-BCDF-18ACA9642895}" name="Notarized Letter Date" dataDxfId="1" dataCellStyle="Hyperlink"/>
    <tableColumn id="7" xr3:uid="{FA5703A5-FAF2-4AB6-BE1B-C532CF1E6B09}" name="Notes" dataDxfId="0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sbeckman@rivercog.org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sbeckman@rivercog.org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sbeckman@rivercog.org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sbeckman@rivercog.org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mailto:sbeckman@rivercog.org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sbeckman@rivercog.or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mailto:sbeckman@rivercog.org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sbeckman@rivercog.org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mailto:sbeckman@rivercog.org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mailto:sbeckman@rivercog.org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sbeckman@rivercog.org" TargetMode="External"/></Relationships>
</file>

<file path=xl/worksheets/_rels/sheet25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sam.gov/" TargetMode="External"/><Relationship Id="rId21" Type="http://schemas.openxmlformats.org/officeDocument/2006/relationships/hyperlink" Target="http://www.sam.gov/" TargetMode="External"/><Relationship Id="rId34" Type="http://schemas.openxmlformats.org/officeDocument/2006/relationships/hyperlink" Target="http://www.sam.gov/" TargetMode="External"/><Relationship Id="rId42" Type="http://schemas.openxmlformats.org/officeDocument/2006/relationships/hyperlink" Target="http://www.sam.gov/" TargetMode="External"/><Relationship Id="rId47" Type="http://schemas.openxmlformats.org/officeDocument/2006/relationships/hyperlink" Target="http://www.sam.gov/" TargetMode="External"/><Relationship Id="rId50" Type="http://schemas.openxmlformats.org/officeDocument/2006/relationships/hyperlink" Target="http://www.sam.gov/" TargetMode="External"/><Relationship Id="rId55" Type="http://schemas.openxmlformats.org/officeDocument/2006/relationships/hyperlink" Target="https://www.fpds.gov/common/jsp/LaunchWebPage.jsp?command=execute&amp;requestid=170712957&amp;version=1.5" TargetMode="External"/><Relationship Id="rId63" Type="http://schemas.openxmlformats.org/officeDocument/2006/relationships/hyperlink" Target="https://www.sam.gov/" TargetMode="External"/><Relationship Id="rId7" Type="http://schemas.openxmlformats.org/officeDocument/2006/relationships/hyperlink" Target="http://www.sam.gov/" TargetMode="External"/><Relationship Id="rId2" Type="http://schemas.openxmlformats.org/officeDocument/2006/relationships/hyperlink" Target="http://www.sam.gov/" TargetMode="External"/><Relationship Id="rId16" Type="http://schemas.openxmlformats.org/officeDocument/2006/relationships/hyperlink" Target="http://www.sam.gov/" TargetMode="External"/><Relationship Id="rId29" Type="http://schemas.openxmlformats.org/officeDocument/2006/relationships/hyperlink" Target="http://www.sam.gov/" TargetMode="External"/><Relationship Id="rId11" Type="http://schemas.openxmlformats.org/officeDocument/2006/relationships/hyperlink" Target="http://www.sam.gov/" TargetMode="External"/><Relationship Id="rId24" Type="http://schemas.openxmlformats.org/officeDocument/2006/relationships/hyperlink" Target="http://www.sam.gov/" TargetMode="External"/><Relationship Id="rId32" Type="http://schemas.openxmlformats.org/officeDocument/2006/relationships/hyperlink" Target="http://www.sam.gov/" TargetMode="External"/><Relationship Id="rId37" Type="http://schemas.openxmlformats.org/officeDocument/2006/relationships/hyperlink" Target="http://www.sam.gov/" TargetMode="External"/><Relationship Id="rId40" Type="http://schemas.openxmlformats.org/officeDocument/2006/relationships/hyperlink" Target="http://www.sam.gov/" TargetMode="External"/><Relationship Id="rId45" Type="http://schemas.openxmlformats.org/officeDocument/2006/relationships/hyperlink" Target="http://www.sam.gov/" TargetMode="External"/><Relationship Id="rId53" Type="http://schemas.openxmlformats.org/officeDocument/2006/relationships/hyperlink" Target="http://www.sam.gov/" TargetMode="External"/><Relationship Id="rId58" Type="http://schemas.openxmlformats.org/officeDocument/2006/relationships/hyperlink" Target="http://www.sam.gov/" TargetMode="External"/><Relationship Id="rId66" Type="http://schemas.openxmlformats.org/officeDocument/2006/relationships/table" Target="../tables/table1.xml"/><Relationship Id="rId5" Type="http://schemas.openxmlformats.org/officeDocument/2006/relationships/hyperlink" Target="http://www.sam.gov/" TargetMode="External"/><Relationship Id="rId61" Type="http://schemas.openxmlformats.org/officeDocument/2006/relationships/hyperlink" Target="http://www.sam.gov/" TargetMode="External"/><Relationship Id="rId19" Type="http://schemas.openxmlformats.org/officeDocument/2006/relationships/hyperlink" Target="http://www.sam.gov/" TargetMode="External"/><Relationship Id="rId14" Type="http://schemas.openxmlformats.org/officeDocument/2006/relationships/hyperlink" Target="http://www.sam.gov/" TargetMode="External"/><Relationship Id="rId22" Type="http://schemas.openxmlformats.org/officeDocument/2006/relationships/hyperlink" Target="http://www.sam.gov/" TargetMode="External"/><Relationship Id="rId27" Type="http://schemas.openxmlformats.org/officeDocument/2006/relationships/hyperlink" Target="http://www.sam.gov/" TargetMode="External"/><Relationship Id="rId30" Type="http://schemas.openxmlformats.org/officeDocument/2006/relationships/hyperlink" Target="http://www.sam.gov/" TargetMode="External"/><Relationship Id="rId35" Type="http://schemas.openxmlformats.org/officeDocument/2006/relationships/hyperlink" Target="http://www.sam.gov/" TargetMode="External"/><Relationship Id="rId43" Type="http://schemas.openxmlformats.org/officeDocument/2006/relationships/hyperlink" Target="http://www.sam.gov/" TargetMode="External"/><Relationship Id="rId48" Type="http://schemas.openxmlformats.org/officeDocument/2006/relationships/hyperlink" Target="http://www.sam.gov/" TargetMode="External"/><Relationship Id="rId56" Type="http://schemas.openxmlformats.org/officeDocument/2006/relationships/hyperlink" Target="http://www.sam.gov/" TargetMode="External"/><Relationship Id="rId64" Type="http://schemas.openxmlformats.org/officeDocument/2006/relationships/hyperlink" Target="https://www.sam.gov/" TargetMode="External"/><Relationship Id="rId8" Type="http://schemas.openxmlformats.org/officeDocument/2006/relationships/hyperlink" Target="http://www.sam.gov/" TargetMode="External"/><Relationship Id="rId51" Type="http://schemas.openxmlformats.org/officeDocument/2006/relationships/hyperlink" Target="http://www.sam.gov/" TargetMode="External"/><Relationship Id="rId3" Type="http://schemas.openxmlformats.org/officeDocument/2006/relationships/hyperlink" Target="http://www.sam.gov/" TargetMode="External"/><Relationship Id="rId12" Type="http://schemas.openxmlformats.org/officeDocument/2006/relationships/hyperlink" Target="http://www.sam.gov/" TargetMode="External"/><Relationship Id="rId17" Type="http://schemas.openxmlformats.org/officeDocument/2006/relationships/hyperlink" Target="http://www.sam.gov/" TargetMode="External"/><Relationship Id="rId25" Type="http://schemas.openxmlformats.org/officeDocument/2006/relationships/hyperlink" Target="http://www.sam.gov/" TargetMode="External"/><Relationship Id="rId33" Type="http://schemas.openxmlformats.org/officeDocument/2006/relationships/hyperlink" Target="http://www.sam.gov/" TargetMode="External"/><Relationship Id="rId38" Type="http://schemas.openxmlformats.org/officeDocument/2006/relationships/hyperlink" Target="http://www.sam.gov/" TargetMode="External"/><Relationship Id="rId46" Type="http://schemas.openxmlformats.org/officeDocument/2006/relationships/hyperlink" Target="http://www.sam.gov/" TargetMode="External"/><Relationship Id="rId59" Type="http://schemas.openxmlformats.org/officeDocument/2006/relationships/hyperlink" Target="http://www.sam.gov/" TargetMode="External"/><Relationship Id="rId20" Type="http://schemas.openxmlformats.org/officeDocument/2006/relationships/hyperlink" Target="http://www.sam.gov/" TargetMode="External"/><Relationship Id="rId41" Type="http://schemas.openxmlformats.org/officeDocument/2006/relationships/hyperlink" Target="http://www.sam.gov/" TargetMode="External"/><Relationship Id="rId54" Type="http://schemas.openxmlformats.org/officeDocument/2006/relationships/hyperlink" Target="http://www.sam.gov/" TargetMode="External"/><Relationship Id="rId62" Type="http://schemas.openxmlformats.org/officeDocument/2006/relationships/hyperlink" Target="http://www.sam.gov/" TargetMode="External"/><Relationship Id="rId1" Type="http://schemas.openxmlformats.org/officeDocument/2006/relationships/hyperlink" Target="http://www.sam.gov/" TargetMode="External"/><Relationship Id="rId6" Type="http://schemas.openxmlformats.org/officeDocument/2006/relationships/hyperlink" Target="http://www.sam.gov/" TargetMode="External"/><Relationship Id="rId15" Type="http://schemas.openxmlformats.org/officeDocument/2006/relationships/hyperlink" Target="http://www.sam.gov/" TargetMode="External"/><Relationship Id="rId23" Type="http://schemas.openxmlformats.org/officeDocument/2006/relationships/hyperlink" Target="http://www.sam.gov/" TargetMode="External"/><Relationship Id="rId28" Type="http://schemas.openxmlformats.org/officeDocument/2006/relationships/hyperlink" Target="http://www.sam.gov/" TargetMode="External"/><Relationship Id="rId36" Type="http://schemas.openxmlformats.org/officeDocument/2006/relationships/hyperlink" Target="http://www.sam.gov/" TargetMode="External"/><Relationship Id="rId49" Type="http://schemas.openxmlformats.org/officeDocument/2006/relationships/hyperlink" Target="http://www.sam.gov/" TargetMode="External"/><Relationship Id="rId57" Type="http://schemas.openxmlformats.org/officeDocument/2006/relationships/hyperlink" Target="http://www.sam.gov/" TargetMode="External"/><Relationship Id="rId10" Type="http://schemas.openxmlformats.org/officeDocument/2006/relationships/hyperlink" Target="http://www.sam.gov/" TargetMode="External"/><Relationship Id="rId31" Type="http://schemas.openxmlformats.org/officeDocument/2006/relationships/hyperlink" Target="http://www.sam.gov/" TargetMode="External"/><Relationship Id="rId44" Type="http://schemas.openxmlformats.org/officeDocument/2006/relationships/hyperlink" Target="http://www.sam.gov/" TargetMode="External"/><Relationship Id="rId52" Type="http://schemas.openxmlformats.org/officeDocument/2006/relationships/hyperlink" Target="http://www.sam.gov/" TargetMode="External"/><Relationship Id="rId60" Type="http://schemas.openxmlformats.org/officeDocument/2006/relationships/hyperlink" Target="http://www.sam.gov/" TargetMode="External"/><Relationship Id="rId65" Type="http://schemas.openxmlformats.org/officeDocument/2006/relationships/drawing" Target="../drawings/drawing12.xml"/><Relationship Id="rId4" Type="http://schemas.openxmlformats.org/officeDocument/2006/relationships/hyperlink" Target="http://www.sam.gov/" TargetMode="External"/><Relationship Id="rId9" Type="http://schemas.openxmlformats.org/officeDocument/2006/relationships/hyperlink" Target="http://www.sam.gov/" TargetMode="External"/><Relationship Id="rId13" Type="http://schemas.openxmlformats.org/officeDocument/2006/relationships/hyperlink" Target="http://www.sam.gov/" TargetMode="External"/><Relationship Id="rId18" Type="http://schemas.openxmlformats.org/officeDocument/2006/relationships/hyperlink" Target="http://www.sam.gov/" TargetMode="External"/><Relationship Id="rId39" Type="http://schemas.openxmlformats.org/officeDocument/2006/relationships/hyperlink" Target="http://www.sam.gov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A1:S119"/>
  <sheetViews>
    <sheetView zoomScale="80" zoomScaleNormal="80" workbookViewId="0">
      <pane xSplit="2" ySplit="3" topLeftCell="F31" activePane="bottomRight" state="frozen"/>
      <selection pane="topRight" activeCell="C1" sqref="C1"/>
      <selection pane="bottomLeft" activeCell="A4" sqref="A4"/>
      <selection pane="bottomRight" activeCell="F71" sqref="F71"/>
    </sheetView>
  </sheetViews>
  <sheetFormatPr defaultRowHeight="14.4"/>
  <cols>
    <col min="1" max="1" width="45.6640625" customWidth="1"/>
    <col min="2" max="2" width="21.33203125" bestFit="1" customWidth="1"/>
    <col min="3" max="4" width="21.33203125" hidden="1" customWidth="1"/>
    <col min="5" max="5" width="20.88671875" hidden="1" customWidth="1"/>
    <col min="6" max="6" width="21.33203125" customWidth="1"/>
    <col min="7" max="7" width="20.5546875" customWidth="1"/>
    <col min="8" max="9" width="10.6640625" customWidth="1"/>
    <col min="10" max="10" width="12.33203125" customWidth="1"/>
    <col min="11" max="13" width="10.6640625" customWidth="1"/>
    <col min="14" max="14" width="14.109375" customWidth="1"/>
    <col min="15" max="15" width="10.6640625" customWidth="1"/>
    <col min="16" max="16" width="11.88671875" customWidth="1"/>
    <col min="17" max="17" width="13.109375" customWidth="1"/>
    <col min="18" max="18" width="20.44140625" customWidth="1"/>
    <col min="19" max="19" width="45.88671875" customWidth="1"/>
  </cols>
  <sheetData>
    <row r="1" spans="1:19" ht="28.8">
      <c r="A1" s="1979" t="s">
        <v>0</v>
      </c>
      <c r="B1" s="1980"/>
      <c r="C1" s="1980"/>
      <c r="D1" s="1980"/>
      <c r="E1" s="1980"/>
      <c r="F1" s="1980"/>
      <c r="G1" s="1980"/>
      <c r="H1" s="1980"/>
      <c r="I1" s="1980"/>
      <c r="J1" s="1980"/>
      <c r="K1" s="1980"/>
      <c r="L1" s="1980"/>
      <c r="M1" s="1980"/>
      <c r="N1" s="1980"/>
      <c r="O1" s="1980"/>
      <c r="P1" s="1980"/>
      <c r="Q1" s="1980"/>
      <c r="R1" s="1980"/>
      <c r="S1" s="1981"/>
    </row>
    <row r="2" spans="1:19" ht="84">
      <c r="A2" s="338" t="s">
        <v>1</v>
      </c>
      <c r="B2" s="339" t="s">
        <v>2</v>
      </c>
      <c r="C2" s="340" t="s">
        <v>3</v>
      </c>
      <c r="D2" s="340" t="s">
        <v>4</v>
      </c>
      <c r="E2" s="341" t="s">
        <v>5</v>
      </c>
      <c r="F2" s="479" t="s">
        <v>6</v>
      </c>
      <c r="G2" s="480" t="s">
        <v>7</v>
      </c>
      <c r="H2" s="471" t="s">
        <v>8</v>
      </c>
      <c r="I2" s="472" t="s">
        <v>9</v>
      </c>
      <c r="J2" s="577" t="s">
        <v>10</v>
      </c>
      <c r="K2" s="568" t="s">
        <v>11</v>
      </c>
      <c r="L2" s="473" t="s">
        <v>12</v>
      </c>
      <c r="M2" s="471" t="s">
        <v>13</v>
      </c>
      <c r="N2" s="474" t="s">
        <v>14</v>
      </c>
      <c r="O2" s="475" t="s">
        <v>15</v>
      </c>
      <c r="P2" s="472" t="s">
        <v>16</v>
      </c>
      <c r="Q2" s="476" t="s">
        <v>17</v>
      </c>
      <c r="R2" s="477" t="s">
        <v>18</v>
      </c>
      <c r="S2" s="342" t="s">
        <v>19</v>
      </c>
    </row>
    <row r="3" spans="1:19" ht="20.399999999999999">
      <c r="A3" s="343" t="s">
        <v>20</v>
      </c>
      <c r="B3" s="344">
        <f>B4+B39+B100+B119+B121</f>
        <v>827249.99999999988</v>
      </c>
      <c r="C3" s="344">
        <f>SUM(C4,C39,C100,C119)</f>
        <v>815626.99000000022</v>
      </c>
      <c r="D3" s="344">
        <f>SUM(D4,D39,D100,D119)</f>
        <v>827152.36</v>
      </c>
      <c r="E3" s="345">
        <f>SUM(E4,E39,E100,E119)</f>
        <v>97.640000000009422</v>
      </c>
      <c r="F3" s="346">
        <f>SUM(F4+F39+F100)</f>
        <v>827168.06</v>
      </c>
      <c r="G3" s="347">
        <f>SUM(G4+G39+G100+G119)</f>
        <v>81.940000000008695</v>
      </c>
      <c r="H3" s="348"/>
      <c r="I3" s="349"/>
      <c r="J3" s="349"/>
      <c r="K3" s="569"/>
      <c r="L3" s="351"/>
      <c r="M3" s="348"/>
      <c r="N3" s="352"/>
      <c r="O3" s="353"/>
      <c r="P3" s="343"/>
      <c r="Q3" s="348"/>
      <c r="R3" s="354">
        <f>SUM(R4+R39+R100+R121+R119)</f>
        <v>827249.99999999988</v>
      </c>
      <c r="S3" s="355"/>
    </row>
    <row r="4" spans="1:19" ht="20.399999999999999">
      <c r="A4" s="356" t="s">
        <v>21</v>
      </c>
      <c r="B4" s="357">
        <f>SUM(B5:B29)</f>
        <v>54830.729999999996</v>
      </c>
      <c r="C4" s="357">
        <f>SUM(C5:C38)</f>
        <v>54830.73</v>
      </c>
      <c r="D4" s="357">
        <f>SUM(D5:D31)</f>
        <v>54830.729999999996</v>
      </c>
      <c r="E4" s="358">
        <f>SUM(E5:E31)</f>
        <v>0</v>
      </c>
      <c r="F4" s="359">
        <f>SUM(F5:F38)</f>
        <v>54830.73</v>
      </c>
      <c r="G4" s="360">
        <f>SUM(G5:G38)</f>
        <v>0</v>
      </c>
      <c r="H4" s="348"/>
      <c r="I4" s="349"/>
      <c r="J4" s="349"/>
      <c r="K4" s="569"/>
      <c r="L4" s="351"/>
      <c r="M4" s="348"/>
      <c r="N4" s="352"/>
      <c r="O4" s="350"/>
      <c r="P4" s="343"/>
      <c r="Q4" s="348"/>
      <c r="R4" s="361">
        <f>SUM(R5:R29)</f>
        <v>54830.729999999996</v>
      </c>
      <c r="S4" s="362"/>
    </row>
    <row r="5" spans="1:19" ht="18">
      <c r="A5" s="363" t="s">
        <v>22</v>
      </c>
      <c r="B5" s="364">
        <v>29997</v>
      </c>
      <c r="C5" s="364"/>
      <c r="D5" s="364">
        <f>SUM(C6:C17)</f>
        <v>29997</v>
      </c>
      <c r="E5" s="71">
        <f>SUM(B5-D5)</f>
        <v>0</v>
      </c>
      <c r="F5" s="365"/>
      <c r="G5" s="366">
        <f>SUM(B5-SUM(F6:F17))</f>
        <v>0</v>
      </c>
      <c r="H5" s="367"/>
      <c r="I5" s="368"/>
      <c r="J5" s="369"/>
      <c r="K5" s="570"/>
      <c r="L5" s="370"/>
      <c r="M5" s="367"/>
      <c r="N5" s="371"/>
      <c r="O5" s="372"/>
      <c r="P5" s="373"/>
      <c r="Q5" s="207"/>
      <c r="R5" s="374">
        <v>29997</v>
      </c>
      <c r="S5" s="375"/>
    </row>
    <row r="6" spans="1:19" ht="13.5" customHeight="1">
      <c r="A6" s="376" t="s">
        <v>23</v>
      </c>
      <c r="B6" s="377"/>
      <c r="C6" s="460">
        <v>2600</v>
      </c>
      <c r="D6" s="486"/>
      <c r="E6" s="494"/>
      <c r="F6" s="495">
        <v>2600</v>
      </c>
      <c r="G6" s="378"/>
      <c r="H6" s="217"/>
      <c r="I6" s="378"/>
      <c r="J6" s="379">
        <v>40935</v>
      </c>
      <c r="K6" s="571">
        <v>40962</v>
      </c>
      <c r="L6" s="380">
        <v>40983</v>
      </c>
      <c r="M6" s="217"/>
      <c r="N6" s="381"/>
      <c r="O6" s="44">
        <v>41030</v>
      </c>
      <c r="P6" s="382"/>
      <c r="Q6" s="208"/>
      <c r="R6" s="383"/>
      <c r="S6" s="384"/>
    </row>
    <row r="7" spans="1:19" ht="13.5" customHeight="1">
      <c r="A7" s="385" t="s">
        <v>24</v>
      </c>
      <c r="B7" s="377"/>
      <c r="C7" s="460">
        <v>2600</v>
      </c>
      <c r="D7" s="486"/>
      <c r="E7" s="494"/>
      <c r="F7" s="495">
        <v>2600</v>
      </c>
      <c r="G7" s="378"/>
      <c r="H7" s="217"/>
      <c r="I7" s="378"/>
      <c r="J7" s="379">
        <v>40975</v>
      </c>
      <c r="K7" s="571">
        <v>41004</v>
      </c>
      <c r="L7" s="380">
        <v>41004</v>
      </c>
      <c r="M7" s="217"/>
      <c r="N7" s="381"/>
      <c r="O7" s="44">
        <v>41074</v>
      </c>
      <c r="P7" s="382"/>
      <c r="Q7" s="208"/>
      <c r="R7" s="383"/>
      <c r="S7" s="384"/>
    </row>
    <row r="8" spans="1:19" ht="13.5" customHeight="1">
      <c r="A8" s="385" t="s">
        <v>25</v>
      </c>
      <c r="B8" s="377"/>
      <c r="C8" s="460">
        <v>2600</v>
      </c>
      <c r="D8" s="486"/>
      <c r="E8" s="494"/>
      <c r="F8" s="495">
        <v>2600</v>
      </c>
      <c r="G8" s="378"/>
      <c r="H8" s="217"/>
      <c r="I8" s="378"/>
      <c r="J8" s="379">
        <v>41003</v>
      </c>
      <c r="K8" s="571">
        <v>41004</v>
      </c>
      <c r="L8" s="380">
        <v>41004</v>
      </c>
      <c r="M8" s="217"/>
      <c r="N8" s="381"/>
      <c r="O8" s="44">
        <v>41074</v>
      </c>
      <c r="P8" s="382"/>
      <c r="Q8" s="208"/>
      <c r="R8" s="383"/>
      <c r="S8" s="384"/>
    </row>
    <row r="9" spans="1:19" ht="13.5" customHeight="1">
      <c r="A9" s="385" t="s">
        <v>26</v>
      </c>
      <c r="B9" s="377"/>
      <c r="C9" s="460">
        <v>2600</v>
      </c>
      <c r="D9" s="486"/>
      <c r="E9" s="494"/>
      <c r="F9" s="495">
        <v>2600</v>
      </c>
      <c r="G9" s="378"/>
      <c r="H9" s="217"/>
      <c r="I9" s="378"/>
      <c r="J9" s="379">
        <v>41008</v>
      </c>
      <c r="K9" s="572">
        <v>41060</v>
      </c>
      <c r="L9" s="380">
        <v>41061</v>
      </c>
      <c r="M9" s="217"/>
      <c r="N9" s="381"/>
      <c r="O9" s="44">
        <v>41164</v>
      </c>
      <c r="P9" s="382"/>
      <c r="Q9" s="208"/>
      <c r="R9" s="383"/>
      <c r="S9" s="384"/>
    </row>
    <row r="10" spans="1:19" ht="13.5" customHeight="1">
      <c r="A10" s="385" t="s">
        <v>27</v>
      </c>
      <c r="B10" s="377"/>
      <c r="C10" s="460">
        <v>2600</v>
      </c>
      <c r="D10" s="486"/>
      <c r="E10" s="494"/>
      <c r="F10" s="495">
        <v>2600</v>
      </c>
      <c r="G10" s="378"/>
      <c r="H10" s="217"/>
      <c r="I10" s="378"/>
      <c r="J10" s="378" t="s">
        <v>28</v>
      </c>
      <c r="K10" s="572">
        <v>41088</v>
      </c>
      <c r="L10" s="380">
        <v>41072</v>
      </c>
      <c r="M10" s="217"/>
      <c r="N10" s="381"/>
      <c r="O10" s="44">
        <v>41164</v>
      </c>
      <c r="P10" s="382"/>
      <c r="Q10" s="208"/>
      <c r="R10" s="383"/>
      <c r="S10" s="384"/>
    </row>
    <row r="11" spans="1:19" ht="13.5" customHeight="1">
      <c r="A11" s="385" t="s">
        <v>29</v>
      </c>
      <c r="B11" s="377"/>
      <c r="C11" s="460">
        <v>2600</v>
      </c>
      <c r="D11" s="486"/>
      <c r="E11" s="494"/>
      <c r="F11" s="495">
        <v>2600</v>
      </c>
      <c r="G11" s="378"/>
      <c r="H11" s="217"/>
      <c r="I11" s="378"/>
      <c r="J11" s="378" t="s">
        <v>28</v>
      </c>
      <c r="K11" s="572">
        <v>41116</v>
      </c>
      <c r="L11" s="386"/>
      <c r="M11" s="217"/>
      <c r="N11" s="381"/>
      <c r="O11" s="44"/>
      <c r="P11" s="382"/>
      <c r="Q11" s="208"/>
      <c r="R11" s="383"/>
      <c r="S11" s="384"/>
    </row>
    <row r="12" spans="1:19" ht="13.5" customHeight="1">
      <c r="A12" s="385" t="s">
        <v>30</v>
      </c>
      <c r="B12" s="377"/>
      <c r="C12" s="460">
        <v>2600</v>
      </c>
      <c r="D12" s="486"/>
      <c r="E12" s="494"/>
      <c r="F12" s="495">
        <v>2600</v>
      </c>
      <c r="G12" s="378"/>
      <c r="H12" s="217"/>
      <c r="I12" s="378"/>
      <c r="J12" s="378" t="s">
        <v>28</v>
      </c>
      <c r="K12" s="572">
        <v>41144</v>
      </c>
      <c r="L12" s="386"/>
      <c r="M12" s="217"/>
      <c r="N12" s="381"/>
      <c r="O12" s="44"/>
      <c r="P12" s="382"/>
      <c r="Q12" s="208"/>
      <c r="R12" s="383"/>
      <c r="S12" s="384"/>
    </row>
    <row r="13" spans="1:19" ht="13.5" customHeight="1">
      <c r="A13" s="385" t="s">
        <v>31</v>
      </c>
      <c r="B13" s="377"/>
      <c r="C13" s="460">
        <v>2600</v>
      </c>
      <c r="D13" s="486"/>
      <c r="E13" s="494"/>
      <c r="F13" s="495">
        <v>2600</v>
      </c>
      <c r="G13" s="378"/>
      <c r="H13" s="217"/>
      <c r="I13" s="378"/>
      <c r="J13" s="378" t="s">
        <v>28</v>
      </c>
      <c r="K13" s="572">
        <v>41172</v>
      </c>
      <c r="L13" s="387"/>
      <c r="M13" s="378"/>
      <c r="N13" s="381"/>
      <c r="O13" s="44"/>
      <c r="P13" s="382"/>
      <c r="Q13" s="208"/>
      <c r="R13" s="383"/>
      <c r="S13" s="384"/>
    </row>
    <row r="14" spans="1:19" ht="13.5" customHeight="1">
      <c r="A14" s="385" t="s">
        <v>32</v>
      </c>
      <c r="B14" s="377"/>
      <c r="C14" s="460">
        <v>2600</v>
      </c>
      <c r="D14" s="486"/>
      <c r="E14" s="494"/>
      <c r="F14" s="495">
        <v>2600</v>
      </c>
      <c r="G14" s="378"/>
      <c r="H14" s="217"/>
      <c r="I14" s="378"/>
      <c r="J14" s="507">
        <v>41185</v>
      </c>
      <c r="K14" s="572">
        <v>41200</v>
      </c>
      <c r="L14" s="388">
        <v>41291</v>
      </c>
      <c r="M14" s="378"/>
      <c r="N14" s="381"/>
      <c r="O14" s="44">
        <v>41327</v>
      </c>
      <c r="P14" s="382"/>
      <c r="Q14" s="208"/>
      <c r="R14" s="383"/>
      <c r="S14" s="384"/>
    </row>
    <row r="15" spans="1:19" ht="13.5" customHeight="1">
      <c r="A15" s="385" t="s">
        <v>33</v>
      </c>
      <c r="B15" s="377"/>
      <c r="C15" s="460">
        <v>2600</v>
      </c>
      <c r="D15" s="486"/>
      <c r="E15" s="494"/>
      <c r="F15" s="495">
        <v>2600</v>
      </c>
      <c r="G15" s="378"/>
      <c r="H15" s="217"/>
      <c r="I15" s="378"/>
      <c r="J15" s="507">
        <v>41218</v>
      </c>
      <c r="K15" s="572">
        <v>41228</v>
      </c>
      <c r="L15" s="388">
        <v>41291</v>
      </c>
      <c r="M15" s="378"/>
      <c r="N15" s="381"/>
      <c r="O15" s="44">
        <v>41327</v>
      </c>
      <c r="P15" s="382"/>
      <c r="Q15" s="208"/>
      <c r="R15" s="383"/>
      <c r="S15" s="384"/>
    </row>
    <row r="16" spans="1:19" ht="13.5" customHeight="1">
      <c r="A16" s="385" t="s">
        <v>34</v>
      </c>
      <c r="B16" s="377"/>
      <c r="C16" s="460">
        <v>2600</v>
      </c>
      <c r="D16" s="486"/>
      <c r="E16" s="494"/>
      <c r="F16" s="495">
        <v>2600</v>
      </c>
      <c r="G16" s="378"/>
      <c r="H16" s="217"/>
      <c r="I16" s="378"/>
      <c r="J16" s="507">
        <v>41258</v>
      </c>
      <c r="K16" s="572">
        <v>41270</v>
      </c>
      <c r="L16" s="388">
        <v>41291</v>
      </c>
      <c r="M16" s="378"/>
      <c r="N16" s="381"/>
      <c r="O16" s="44">
        <v>41327</v>
      </c>
      <c r="P16" s="382"/>
      <c r="Q16" s="208"/>
      <c r="R16" s="383"/>
      <c r="S16" s="384"/>
    </row>
    <row r="17" spans="1:19" ht="13.5" customHeight="1">
      <c r="A17" s="385" t="s">
        <v>35</v>
      </c>
      <c r="B17" s="377"/>
      <c r="C17" s="460">
        <v>1397</v>
      </c>
      <c r="D17" s="486"/>
      <c r="E17" s="494"/>
      <c r="F17" s="495">
        <v>1397</v>
      </c>
      <c r="G17" s="378"/>
      <c r="H17" s="217"/>
      <c r="I17" s="378"/>
      <c r="J17" s="507">
        <v>41284</v>
      </c>
      <c r="K17" s="572">
        <v>40932</v>
      </c>
      <c r="L17" s="388">
        <v>41291</v>
      </c>
      <c r="M17" s="378"/>
      <c r="N17" s="381"/>
      <c r="O17" s="44">
        <v>41327</v>
      </c>
      <c r="P17" s="382"/>
      <c r="Q17" s="208"/>
      <c r="R17" s="383"/>
      <c r="S17" s="384"/>
    </row>
    <row r="18" spans="1:19" ht="13.5" customHeight="1">
      <c r="A18" s="363" t="s">
        <v>36</v>
      </c>
      <c r="B18" s="364">
        <v>1820.02</v>
      </c>
      <c r="C18" s="364"/>
      <c r="D18" s="364">
        <f>SUM(C19:C20)</f>
        <v>1820.02</v>
      </c>
      <c r="E18" s="71">
        <f>SUM(B18-D18)</f>
        <v>0</v>
      </c>
      <c r="F18" s="365"/>
      <c r="G18" s="366">
        <f>SUM(B18-SUM(F19:F20))</f>
        <v>0</v>
      </c>
      <c r="H18" s="367"/>
      <c r="I18" s="368"/>
      <c r="J18" s="368"/>
      <c r="K18" s="573"/>
      <c r="L18" s="389"/>
      <c r="M18" s="368"/>
      <c r="N18" s="371"/>
      <c r="O18" s="390">
        <v>41128</v>
      </c>
      <c r="P18" s="382"/>
      <c r="Q18" s="208"/>
      <c r="R18" s="374">
        <v>1820.02</v>
      </c>
      <c r="S18" s="391"/>
    </row>
    <row r="19" spans="1:19" ht="15.6">
      <c r="A19" s="385" t="s">
        <v>37</v>
      </c>
      <c r="B19" s="377"/>
      <c r="C19" s="460">
        <v>225</v>
      </c>
      <c r="D19" s="486"/>
      <c r="E19" s="494"/>
      <c r="F19" s="495">
        <v>225</v>
      </c>
      <c r="G19" s="378"/>
      <c r="H19" s="217"/>
      <c r="I19" s="378" t="s">
        <v>38</v>
      </c>
      <c r="J19" s="379">
        <v>40989</v>
      </c>
      <c r="K19" s="571">
        <v>41018</v>
      </c>
      <c r="L19" s="392">
        <v>41058</v>
      </c>
      <c r="M19" s="378"/>
      <c r="N19" s="381"/>
      <c r="O19" s="44"/>
      <c r="P19" s="373">
        <v>40989</v>
      </c>
      <c r="Q19" s="207"/>
      <c r="R19" s="383"/>
      <c r="S19" s="384"/>
    </row>
    <row r="20" spans="1:19" ht="15.6">
      <c r="A20" s="385" t="s">
        <v>39</v>
      </c>
      <c r="B20" s="377"/>
      <c r="C20" s="460">
        <v>1595.02</v>
      </c>
      <c r="D20" s="486"/>
      <c r="E20" s="494"/>
      <c r="F20" s="495">
        <v>1595.02</v>
      </c>
      <c r="G20" s="378"/>
      <c r="H20" s="217"/>
      <c r="I20" s="378" t="s">
        <v>38</v>
      </c>
      <c r="J20" s="379">
        <v>40989</v>
      </c>
      <c r="K20" s="571">
        <v>41018</v>
      </c>
      <c r="L20" s="392">
        <v>41058</v>
      </c>
      <c r="M20" s="378"/>
      <c r="N20" s="381"/>
      <c r="O20" s="44"/>
      <c r="P20" s="373">
        <v>40989</v>
      </c>
      <c r="Q20" s="207"/>
      <c r="R20" s="383"/>
      <c r="S20" s="384"/>
    </row>
    <row r="21" spans="1:19" ht="18">
      <c r="A21" s="363" t="s">
        <v>40</v>
      </c>
      <c r="B21" s="364">
        <v>23013.71</v>
      </c>
      <c r="C21" s="364"/>
      <c r="D21" s="393">
        <f>SUM(C22:C38)</f>
        <v>23013.71</v>
      </c>
      <c r="E21" s="394">
        <f>SUM(B21-SUM(F22:F38))</f>
        <v>0</v>
      </c>
      <c r="F21" s="395"/>
      <c r="G21" s="396">
        <f>SUM(B21-SUM(F22:F38))</f>
        <v>0</v>
      </c>
      <c r="H21" s="367"/>
      <c r="I21" s="368"/>
      <c r="J21" s="368"/>
      <c r="K21" s="573"/>
      <c r="L21" s="389"/>
      <c r="M21" s="368"/>
      <c r="N21" s="371"/>
      <c r="O21" s="390"/>
      <c r="P21" s="382"/>
      <c r="Q21" s="208"/>
      <c r="R21" s="374">
        <v>23013.71</v>
      </c>
      <c r="S21" s="397"/>
    </row>
    <row r="22" spans="1:19" ht="17.399999999999999">
      <c r="A22" s="398">
        <v>41214</v>
      </c>
      <c r="B22" s="65"/>
      <c r="C22" s="496">
        <v>1153</v>
      </c>
      <c r="D22" s="486"/>
      <c r="E22" s="497"/>
      <c r="F22" s="498">
        <v>1153</v>
      </c>
      <c r="G22" s="399"/>
      <c r="H22" s="508"/>
      <c r="I22" s="66"/>
      <c r="J22" s="419">
        <v>41208</v>
      </c>
      <c r="K22" s="574">
        <v>41214</v>
      </c>
      <c r="L22" s="387">
        <v>41291</v>
      </c>
      <c r="M22" s="66"/>
      <c r="N22" s="400"/>
      <c r="O22" s="132">
        <v>41394</v>
      </c>
      <c r="P22" s="382"/>
      <c r="Q22" s="208"/>
      <c r="R22" s="401"/>
      <c r="S22" s="375"/>
    </row>
    <row r="23" spans="1:19" ht="15.6">
      <c r="A23" s="402">
        <v>41228</v>
      </c>
      <c r="B23" s="67"/>
      <c r="C23" s="499">
        <v>1153</v>
      </c>
      <c r="D23" s="500"/>
      <c r="E23" s="501"/>
      <c r="F23" s="502">
        <v>1153</v>
      </c>
      <c r="G23" s="403"/>
      <c r="H23" s="508"/>
      <c r="I23" s="378"/>
      <c r="J23" s="379">
        <v>41225</v>
      </c>
      <c r="K23" s="571">
        <v>41228</v>
      </c>
      <c r="L23" s="392">
        <v>41291</v>
      </c>
      <c r="M23" s="378"/>
      <c r="N23" s="381"/>
      <c r="O23" s="44">
        <v>41394</v>
      </c>
      <c r="P23" s="134"/>
      <c r="Q23" s="201"/>
      <c r="R23" s="405"/>
      <c r="S23" s="406"/>
    </row>
    <row r="24" spans="1:19" ht="15.6">
      <c r="A24" s="402">
        <v>41242</v>
      </c>
      <c r="B24" s="67"/>
      <c r="C24" s="499">
        <v>1153</v>
      </c>
      <c r="D24" s="489"/>
      <c r="E24" s="501"/>
      <c r="F24" s="502">
        <v>1153</v>
      </c>
      <c r="G24" s="403"/>
      <c r="H24" s="508"/>
      <c r="I24" s="378"/>
      <c r="J24" s="379">
        <v>41239</v>
      </c>
      <c r="K24" s="571">
        <v>41242</v>
      </c>
      <c r="L24" s="387">
        <v>41291</v>
      </c>
      <c r="M24" s="378"/>
      <c r="N24" s="381"/>
      <c r="O24" s="132">
        <v>41394</v>
      </c>
      <c r="P24" s="134"/>
      <c r="Q24" s="201"/>
      <c r="R24" s="405"/>
      <c r="S24" s="406"/>
    </row>
    <row r="25" spans="1:19" ht="15.6">
      <c r="A25" s="402">
        <v>41256</v>
      </c>
      <c r="B25" s="67"/>
      <c r="C25" s="499">
        <v>1153</v>
      </c>
      <c r="D25" s="489"/>
      <c r="E25" s="501"/>
      <c r="F25" s="502">
        <v>1153</v>
      </c>
      <c r="G25" s="403"/>
      <c r="H25" s="508"/>
      <c r="I25" s="378"/>
      <c r="J25" s="379">
        <v>41252</v>
      </c>
      <c r="K25" s="571">
        <v>41256</v>
      </c>
      <c r="L25" s="392">
        <v>41291</v>
      </c>
      <c r="M25" s="378"/>
      <c r="N25" s="381"/>
      <c r="O25" s="44">
        <v>41394</v>
      </c>
      <c r="P25" s="134"/>
      <c r="Q25" s="201"/>
      <c r="R25" s="405"/>
      <c r="S25" s="406"/>
    </row>
    <row r="26" spans="1:19" ht="15.6">
      <c r="A26" s="402" t="s">
        <v>41</v>
      </c>
      <c r="B26" s="67"/>
      <c r="C26" s="499">
        <v>1153</v>
      </c>
      <c r="D26" s="489"/>
      <c r="E26" s="501"/>
      <c r="F26" s="502">
        <v>1153</v>
      </c>
      <c r="G26" s="403"/>
      <c r="H26" s="508"/>
      <c r="I26" s="378"/>
      <c r="J26" s="379">
        <v>41269</v>
      </c>
      <c r="K26" s="571">
        <v>41270</v>
      </c>
      <c r="L26" s="387">
        <v>41291</v>
      </c>
      <c r="M26" s="378"/>
      <c r="N26" s="381"/>
      <c r="O26" s="44">
        <v>41394</v>
      </c>
      <c r="P26" s="134"/>
      <c r="Q26" s="201"/>
      <c r="R26" s="405"/>
      <c r="S26" s="406"/>
    </row>
    <row r="27" spans="1:19" ht="15.6">
      <c r="A27" s="402">
        <v>41284</v>
      </c>
      <c r="B27" s="67"/>
      <c r="C27" s="499">
        <v>1153</v>
      </c>
      <c r="D27" s="489"/>
      <c r="E27" s="501"/>
      <c r="F27" s="502">
        <v>1153</v>
      </c>
      <c r="G27" s="403"/>
      <c r="H27" s="508"/>
      <c r="I27" s="378"/>
      <c r="J27" s="379">
        <v>41281</v>
      </c>
      <c r="K27" s="571">
        <v>41284</v>
      </c>
      <c r="L27" s="392">
        <v>41291</v>
      </c>
      <c r="M27" s="378"/>
      <c r="N27" s="381"/>
      <c r="O27" s="44">
        <v>41394</v>
      </c>
      <c r="P27" s="407"/>
      <c r="Q27" s="201"/>
      <c r="R27" s="405"/>
      <c r="S27" s="406"/>
    </row>
    <row r="28" spans="1:19" ht="15.6">
      <c r="A28" s="402">
        <v>41298</v>
      </c>
      <c r="B28" s="67"/>
      <c r="C28" s="499">
        <v>1153</v>
      </c>
      <c r="D28" s="489"/>
      <c r="E28" s="501"/>
      <c r="F28" s="503">
        <v>1153</v>
      </c>
      <c r="G28" s="403"/>
      <c r="H28" s="508"/>
      <c r="I28" s="378"/>
      <c r="J28" s="379"/>
      <c r="K28" s="571">
        <v>41298</v>
      </c>
      <c r="L28" s="392">
        <v>41360</v>
      </c>
      <c r="M28" s="378"/>
      <c r="N28" s="408"/>
      <c r="O28" s="44">
        <v>41394</v>
      </c>
      <c r="P28" s="407"/>
      <c r="Q28" s="409"/>
      <c r="R28" s="405"/>
      <c r="S28" s="406"/>
    </row>
    <row r="29" spans="1:19" ht="15.6">
      <c r="A29" s="402">
        <v>41312</v>
      </c>
      <c r="B29" s="67"/>
      <c r="C29" s="499">
        <v>1153</v>
      </c>
      <c r="D29" s="489"/>
      <c r="E29" s="504"/>
      <c r="F29" s="505">
        <v>1153</v>
      </c>
      <c r="G29" s="404"/>
      <c r="H29" s="508"/>
      <c r="I29" s="378"/>
      <c r="J29" s="379"/>
      <c r="K29" s="571">
        <v>41312</v>
      </c>
      <c r="L29" s="392">
        <v>41360</v>
      </c>
      <c r="M29" s="378"/>
      <c r="N29" s="408"/>
      <c r="O29" s="44">
        <v>41394</v>
      </c>
      <c r="P29" s="407"/>
      <c r="Q29" s="409"/>
      <c r="R29" s="410"/>
      <c r="S29" s="406"/>
    </row>
    <row r="30" spans="1:19" ht="15.6">
      <c r="A30" s="402">
        <v>41326</v>
      </c>
      <c r="B30" s="67"/>
      <c r="C30" s="499">
        <v>1153</v>
      </c>
      <c r="D30" s="489"/>
      <c r="E30" s="501"/>
      <c r="F30" s="506">
        <v>1153</v>
      </c>
      <c r="G30" s="403"/>
      <c r="H30" s="508"/>
      <c r="I30" s="378"/>
      <c r="J30" s="379"/>
      <c r="K30" s="571">
        <v>41326</v>
      </c>
      <c r="L30" s="392">
        <v>41360</v>
      </c>
      <c r="M30" s="378"/>
      <c r="N30" s="381"/>
      <c r="O30" s="44">
        <v>41394</v>
      </c>
      <c r="P30" s="411"/>
      <c r="Q30" s="412"/>
      <c r="R30" s="405"/>
      <c r="S30" s="406"/>
    </row>
    <row r="31" spans="1:19" ht="15.6">
      <c r="A31" s="402">
        <v>41340</v>
      </c>
      <c r="B31" s="67"/>
      <c r="C31" s="499">
        <v>1500</v>
      </c>
      <c r="D31" s="489"/>
      <c r="E31" s="501"/>
      <c r="F31" s="502">
        <v>1500</v>
      </c>
      <c r="G31" s="403"/>
      <c r="H31" s="413"/>
      <c r="I31" s="378"/>
      <c r="J31" s="379"/>
      <c r="K31" s="571">
        <v>41340</v>
      </c>
      <c r="L31" s="392">
        <v>41360</v>
      </c>
      <c r="M31" s="378"/>
      <c r="N31" s="381"/>
      <c r="O31" s="44">
        <v>41416</v>
      </c>
      <c r="P31" s="134"/>
      <c r="Q31" s="201"/>
      <c r="R31" s="405"/>
      <c r="S31" s="406"/>
    </row>
    <row r="32" spans="1:19" ht="15.6">
      <c r="A32" s="402">
        <v>41354</v>
      </c>
      <c r="B32" s="67"/>
      <c r="C32" s="499">
        <v>1153</v>
      </c>
      <c r="D32" s="489"/>
      <c r="E32" s="501"/>
      <c r="F32" s="502">
        <v>1153</v>
      </c>
      <c r="G32" s="403"/>
      <c r="H32" s="217"/>
      <c r="I32" s="378"/>
      <c r="J32" s="379"/>
      <c r="K32" s="571">
        <v>41354</v>
      </c>
      <c r="L32" s="392">
        <v>41360</v>
      </c>
      <c r="M32" s="378"/>
      <c r="N32" s="381"/>
      <c r="O32" s="44">
        <v>41416</v>
      </c>
      <c r="P32" s="134"/>
      <c r="Q32" s="201"/>
      <c r="R32" s="405"/>
      <c r="S32" s="406"/>
    </row>
    <row r="33" spans="1:19" ht="15.6">
      <c r="A33" s="402">
        <v>41368</v>
      </c>
      <c r="B33" s="67"/>
      <c r="C33" s="499">
        <v>1500</v>
      </c>
      <c r="D33" s="489"/>
      <c r="E33" s="501"/>
      <c r="F33" s="502">
        <v>1500</v>
      </c>
      <c r="G33" s="403"/>
      <c r="H33" s="217"/>
      <c r="I33" s="378"/>
      <c r="J33" s="379"/>
      <c r="K33" s="571">
        <v>41368</v>
      </c>
      <c r="L33" s="392">
        <v>41382</v>
      </c>
      <c r="M33" s="378"/>
      <c r="N33" s="381"/>
      <c r="O33" s="44">
        <v>41432</v>
      </c>
      <c r="P33" s="134"/>
      <c r="Q33" s="201"/>
      <c r="R33" s="405"/>
      <c r="S33" s="406"/>
    </row>
    <row r="34" spans="1:19" ht="15.6">
      <c r="A34" s="402">
        <v>41382</v>
      </c>
      <c r="B34" s="67"/>
      <c r="C34" s="499">
        <v>1500</v>
      </c>
      <c r="D34" s="489"/>
      <c r="E34" s="501"/>
      <c r="F34" s="502">
        <v>1500</v>
      </c>
      <c r="G34" s="403"/>
      <c r="H34" s="217"/>
      <c r="I34" s="378"/>
      <c r="J34" s="379"/>
      <c r="K34" s="571">
        <v>41382</v>
      </c>
      <c r="L34" s="392">
        <v>41382</v>
      </c>
      <c r="M34" s="378"/>
      <c r="N34" s="381"/>
      <c r="O34" s="44">
        <v>41432</v>
      </c>
      <c r="P34" s="134"/>
      <c r="Q34" s="201"/>
      <c r="R34" s="405"/>
      <c r="S34" s="406"/>
    </row>
    <row r="35" spans="1:19" ht="15.6">
      <c r="A35" s="402">
        <v>41396</v>
      </c>
      <c r="B35" s="67"/>
      <c r="C35" s="499">
        <v>1500</v>
      </c>
      <c r="D35" s="489"/>
      <c r="E35" s="501"/>
      <c r="F35" s="502">
        <v>1500</v>
      </c>
      <c r="G35" s="403"/>
      <c r="H35" s="217"/>
      <c r="I35" s="378"/>
      <c r="J35" s="379"/>
      <c r="K35" s="571">
        <v>41396</v>
      </c>
      <c r="L35" s="392">
        <v>41410</v>
      </c>
      <c r="M35" s="378"/>
      <c r="N35" s="381"/>
      <c r="O35" s="44">
        <v>41455</v>
      </c>
      <c r="P35" s="134"/>
      <c r="Q35" s="201"/>
      <c r="R35" s="405"/>
      <c r="S35" s="406"/>
    </row>
    <row r="36" spans="1:19" ht="15.6">
      <c r="A36" s="402">
        <v>41410</v>
      </c>
      <c r="B36" s="67"/>
      <c r="C36" s="499">
        <v>3000</v>
      </c>
      <c r="D36" s="489"/>
      <c r="E36" s="501"/>
      <c r="F36" s="502">
        <v>3000</v>
      </c>
      <c r="G36" s="403"/>
      <c r="H36" s="217"/>
      <c r="I36" s="378"/>
      <c r="J36" s="379"/>
      <c r="K36" s="571">
        <v>41410</v>
      </c>
      <c r="L36" s="392">
        <v>41410</v>
      </c>
      <c r="M36" s="378"/>
      <c r="N36" s="381"/>
      <c r="O36" s="44">
        <v>41455</v>
      </c>
      <c r="P36" s="134"/>
      <c r="Q36" s="201"/>
      <c r="R36" s="405"/>
      <c r="S36" s="406"/>
    </row>
    <row r="37" spans="1:19" ht="15.6">
      <c r="A37" s="402">
        <v>41424</v>
      </c>
      <c r="B37" s="67"/>
      <c r="C37" s="499">
        <v>1500</v>
      </c>
      <c r="D37" s="489"/>
      <c r="E37" s="501"/>
      <c r="F37" s="502">
        <v>1500</v>
      </c>
      <c r="G37" s="403"/>
      <c r="H37" s="217"/>
      <c r="I37" s="378"/>
      <c r="J37" s="379"/>
      <c r="K37" s="571">
        <v>41424</v>
      </c>
      <c r="L37" s="392">
        <v>41424</v>
      </c>
      <c r="M37" s="378"/>
      <c r="N37" s="381"/>
      <c r="O37" s="44">
        <v>41521</v>
      </c>
      <c r="P37" s="134"/>
      <c r="Q37" s="201"/>
      <c r="R37" s="405"/>
      <c r="S37" s="406"/>
    </row>
    <row r="38" spans="1:19" ht="15.6">
      <c r="A38" s="402">
        <v>41438</v>
      </c>
      <c r="B38" s="67"/>
      <c r="C38" s="499">
        <v>983.71</v>
      </c>
      <c r="D38" s="489"/>
      <c r="E38" s="501"/>
      <c r="F38" s="502">
        <v>983.71</v>
      </c>
      <c r="G38" s="403"/>
      <c r="H38" s="217"/>
      <c r="I38" s="378"/>
      <c r="J38" s="379"/>
      <c r="K38" s="571">
        <v>41438</v>
      </c>
      <c r="L38" s="392">
        <v>41466</v>
      </c>
      <c r="M38" s="378"/>
      <c r="N38" s="381"/>
      <c r="O38" s="44">
        <v>41652</v>
      </c>
      <c r="P38" s="134"/>
      <c r="Q38" s="201"/>
      <c r="R38" s="405"/>
      <c r="S38" s="406"/>
    </row>
    <row r="39" spans="1:19" ht="20.399999999999999">
      <c r="A39" s="356" t="s">
        <v>42</v>
      </c>
      <c r="B39" s="357">
        <f>SUM(B40:B87)</f>
        <v>643116.41999999993</v>
      </c>
      <c r="C39" s="357">
        <f>SUM(C40:C93)</f>
        <v>631509.11000000022</v>
      </c>
      <c r="D39" s="357">
        <f>SUM(D40:D87)</f>
        <v>643034.48</v>
      </c>
      <c r="E39" s="414">
        <f>SUM(E40:E93)</f>
        <v>81.940000000009604</v>
      </c>
      <c r="F39" s="354">
        <f>SUM(F40,F43,F47,F48,F66,F74,F85,F86,F87,F63)</f>
        <v>643034.4800000001</v>
      </c>
      <c r="G39" s="355">
        <f>SUM(G40:G93)</f>
        <v>81.940000000009604</v>
      </c>
      <c r="H39" s="512"/>
      <c r="I39" s="513"/>
      <c r="J39" s="513"/>
      <c r="K39" s="575"/>
      <c r="L39" s="514"/>
      <c r="M39" s="513"/>
      <c r="N39" s="515"/>
      <c r="O39" s="516"/>
      <c r="P39" s="517"/>
      <c r="Q39" s="518"/>
      <c r="R39" s="354">
        <f>SUM(R40:R91)</f>
        <v>643116.41999999993</v>
      </c>
      <c r="S39" s="357"/>
    </row>
    <row r="40" spans="1:19" ht="18">
      <c r="A40" s="363" t="s">
        <v>43</v>
      </c>
      <c r="B40" s="364">
        <v>135338.26999999999</v>
      </c>
      <c r="C40" s="364">
        <v>135338.26999999999</v>
      </c>
      <c r="D40" s="364">
        <f>SUM(C40)</f>
        <v>135338.26999999999</v>
      </c>
      <c r="E40" s="394">
        <f>SUM(B40-D40)</f>
        <v>0</v>
      </c>
      <c r="F40" s="395">
        <v>135338.26999999999</v>
      </c>
      <c r="G40" s="396">
        <f>SUM(B40-F40)</f>
        <v>0</v>
      </c>
      <c r="H40" s="367"/>
      <c r="I40" s="415">
        <v>41422</v>
      </c>
      <c r="J40" s="368"/>
      <c r="K40" s="573"/>
      <c r="L40" s="389"/>
      <c r="M40" s="415">
        <v>41415</v>
      </c>
      <c r="N40" s="371"/>
      <c r="O40" s="390">
        <v>41455</v>
      </c>
      <c r="P40" s="382"/>
      <c r="Q40" s="208"/>
      <c r="R40" s="374">
        <v>135338.26999999999</v>
      </c>
      <c r="S40" s="397"/>
    </row>
    <row r="41" spans="1:19" ht="27.6">
      <c r="A41" s="14"/>
      <c r="B41" s="65"/>
      <c r="C41" s="65"/>
      <c r="D41" s="65"/>
      <c r="E41" s="416"/>
      <c r="F41" s="417"/>
      <c r="G41" s="418"/>
      <c r="H41" s="188"/>
      <c r="I41" s="419"/>
      <c r="J41" s="66"/>
      <c r="K41" s="576"/>
      <c r="L41" s="387"/>
      <c r="M41" s="419"/>
      <c r="N41" s="400"/>
      <c r="O41" s="132"/>
      <c r="P41" s="382"/>
      <c r="Q41" s="208" t="s">
        <v>44</v>
      </c>
      <c r="R41" s="374"/>
      <c r="S41" s="397"/>
    </row>
    <row r="42" spans="1:19" ht="18">
      <c r="A42" s="14"/>
      <c r="B42" s="65"/>
      <c r="C42" s="65"/>
      <c r="D42" s="65"/>
      <c r="E42" s="416"/>
      <c r="F42" s="417"/>
      <c r="G42" s="418"/>
      <c r="H42" s="188"/>
      <c r="I42" s="419"/>
      <c r="J42" s="66"/>
      <c r="K42" s="576"/>
      <c r="L42" s="387"/>
      <c r="M42" s="419"/>
      <c r="N42" s="400"/>
      <c r="O42" s="132"/>
      <c r="P42" s="382"/>
      <c r="Q42" s="208"/>
      <c r="R42" s="374"/>
      <c r="S42" s="397"/>
    </row>
    <row r="43" spans="1:19" ht="18">
      <c r="A43" s="420" t="s">
        <v>45</v>
      </c>
      <c r="B43" s="421">
        <v>41980.7</v>
      </c>
      <c r="C43" s="422"/>
      <c r="D43" s="422">
        <f>SUM(C44:C46)</f>
        <v>41980.7</v>
      </c>
      <c r="E43" s="423">
        <f>SUM(B43-D43)</f>
        <v>0</v>
      </c>
      <c r="F43" s="658">
        <f>SUM(F44:F46)</f>
        <v>41980.7</v>
      </c>
      <c r="G43" s="424">
        <f>SUM(B43-SUM(F44:F46))</f>
        <v>0</v>
      </c>
      <c r="H43" s="509"/>
      <c r="I43" s="510"/>
      <c r="J43" s="510"/>
      <c r="K43" s="573"/>
      <c r="L43" s="389"/>
      <c r="M43" s="510"/>
      <c r="N43" s="371"/>
      <c r="O43" s="511"/>
      <c r="P43" s="382"/>
      <c r="Q43" s="208"/>
      <c r="R43" s="425">
        <v>41980.7</v>
      </c>
      <c r="S43" s="426"/>
    </row>
    <row r="44" spans="1:19" ht="15.6">
      <c r="A44" s="427" t="s">
        <v>46</v>
      </c>
      <c r="B44" s="86"/>
      <c r="C44" s="460">
        <v>6010</v>
      </c>
      <c r="D44" s="486"/>
      <c r="E44" s="492"/>
      <c r="F44" s="493">
        <v>6010</v>
      </c>
      <c r="G44" s="66"/>
      <c r="H44" s="428">
        <v>41032</v>
      </c>
      <c r="I44" s="419">
        <v>41037</v>
      </c>
      <c r="J44" s="419">
        <v>41052</v>
      </c>
      <c r="K44" s="574">
        <v>41087</v>
      </c>
      <c r="L44" s="387"/>
      <c r="M44" s="419">
        <v>41038</v>
      </c>
      <c r="N44" s="429">
        <v>41087</v>
      </c>
      <c r="O44" s="132">
        <v>41072</v>
      </c>
      <c r="P44" s="382"/>
      <c r="Q44" s="208"/>
      <c r="R44" s="383"/>
      <c r="S44" s="430"/>
    </row>
    <row r="45" spans="1:19" ht="15.6">
      <c r="A45" s="431" t="s">
        <v>47</v>
      </c>
      <c r="B45" s="432"/>
      <c r="C45" s="460">
        <v>17947.5</v>
      </c>
      <c r="D45" s="486"/>
      <c r="E45" s="494"/>
      <c r="F45" s="495">
        <v>17947.5</v>
      </c>
      <c r="G45" s="378"/>
      <c r="H45" s="413">
        <v>41032</v>
      </c>
      <c r="I45" s="379">
        <v>41037</v>
      </c>
      <c r="J45" s="379">
        <v>41038</v>
      </c>
      <c r="K45" s="571">
        <v>41087</v>
      </c>
      <c r="L45" s="392"/>
      <c r="M45" s="379">
        <v>41038</v>
      </c>
      <c r="N45" s="429">
        <v>41087</v>
      </c>
      <c r="O45" s="44">
        <v>41072</v>
      </c>
      <c r="P45" s="382"/>
      <c r="Q45" s="433"/>
      <c r="R45" s="383"/>
      <c r="S45" s="430"/>
    </row>
    <row r="46" spans="1:19" ht="27.6">
      <c r="A46" s="431" t="s">
        <v>48</v>
      </c>
      <c r="B46" s="432"/>
      <c r="C46" s="460">
        <v>18023.2</v>
      </c>
      <c r="D46" s="486"/>
      <c r="E46" s="494"/>
      <c r="F46" s="495">
        <v>18023.2</v>
      </c>
      <c r="G46" s="378"/>
      <c r="H46" s="413">
        <v>41683</v>
      </c>
      <c r="I46" s="379">
        <v>41694</v>
      </c>
      <c r="J46" s="379">
        <v>41694</v>
      </c>
      <c r="K46" s="571">
        <v>41718</v>
      </c>
      <c r="L46" s="392" t="s">
        <v>49</v>
      </c>
      <c r="M46" s="379">
        <v>41697</v>
      </c>
      <c r="N46" s="434"/>
      <c r="O46" s="608">
        <v>41744</v>
      </c>
      <c r="P46" s="373">
        <v>41723</v>
      </c>
      <c r="Q46" s="207" t="s">
        <v>50</v>
      </c>
      <c r="R46" s="383"/>
      <c r="S46" s="430"/>
    </row>
    <row r="47" spans="1:19" ht="34.799999999999997">
      <c r="A47" s="363" t="s">
        <v>51</v>
      </c>
      <c r="B47" s="364">
        <v>9077.5</v>
      </c>
      <c r="C47" s="435">
        <v>9077.5</v>
      </c>
      <c r="D47" s="435">
        <v>9077.5</v>
      </c>
      <c r="E47" s="394">
        <f>SUM(B47-D47)</f>
        <v>0</v>
      </c>
      <c r="F47" s="395">
        <v>9077.5</v>
      </c>
      <c r="G47" s="396">
        <f>SUM(B47-F47)</f>
        <v>0</v>
      </c>
      <c r="H47" s="367"/>
      <c r="I47" s="368"/>
      <c r="J47" s="415">
        <v>41416</v>
      </c>
      <c r="K47" s="578">
        <v>41417</v>
      </c>
      <c r="L47" s="389">
        <v>41424</v>
      </c>
      <c r="M47" s="368"/>
      <c r="N47" s="371"/>
      <c r="O47" s="390">
        <v>41521</v>
      </c>
      <c r="P47" s="382"/>
      <c r="Q47" s="208"/>
      <c r="R47" s="374">
        <v>9077.5</v>
      </c>
      <c r="S47" s="436"/>
    </row>
    <row r="48" spans="1:19" ht="18">
      <c r="A48" s="363" t="s">
        <v>52</v>
      </c>
      <c r="B48" s="437">
        <v>37456.400000000001</v>
      </c>
      <c r="C48" s="438"/>
      <c r="D48" s="364">
        <f>SUM(C49:C62)</f>
        <v>37456.399999999994</v>
      </c>
      <c r="E48" s="97">
        <f>SUM(R48-D48)</f>
        <v>7.2759576141834259E-12</v>
      </c>
      <c r="F48" s="457">
        <f>SUM(F49:F62)</f>
        <v>37456.399999999994</v>
      </c>
      <c r="G48" s="439">
        <f>SUM(B48-F48)</f>
        <v>7.2759576141834259E-12</v>
      </c>
      <c r="H48" s="367"/>
      <c r="I48" s="368"/>
      <c r="J48" s="368"/>
      <c r="K48" s="573"/>
      <c r="L48" s="389"/>
      <c r="M48" s="368"/>
      <c r="N48" s="371"/>
      <c r="O48" s="390"/>
      <c r="P48" s="382"/>
      <c r="Q48" s="208"/>
      <c r="R48" s="374">
        <v>37456.400000000001</v>
      </c>
      <c r="S48" s="595"/>
    </row>
    <row r="49" spans="1:19" ht="27.6">
      <c r="A49" s="39" t="s">
        <v>53</v>
      </c>
      <c r="B49" s="534"/>
      <c r="C49" s="460">
        <v>5095.75</v>
      </c>
      <c r="D49" s="440"/>
      <c r="E49" s="485"/>
      <c r="F49" s="461">
        <v>4496.25</v>
      </c>
      <c r="G49" s="441"/>
      <c r="H49" s="413">
        <v>41297</v>
      </c>
      <c r="I49" s="379">
        <v>41391</v>
      </c>
      <c r="J49" s="378"/>
      <c r="K49" s="571">
        <v>41452</v>
      </c>
      <c r="L49" s="392"/>
      <c r="M49" s="379">
        <v>41346</v>
      </c>
      <c r="N49" s="442">
        <v>41465</v>
      </c>
      <c r="O49" s="44">
        <v>41412</v>
      </c>
      <c r="P49" s="382"/>
      <c r="Q49" s="208" t="s">
        <v>54</v>
      </c>
      <c r="R49" s="374"/>
      <c r="S49" s="375"/>
    </row>
    <row r="50" spans="1:19" ht="27.6">
      <c r="A50" s="39"/>
      <c r="B50" s="534"/>
      <c r="C50" s="460"/>
      <c r="D50" s="486"/>
      <c r="E50" s="485"/>
      <c r="F50" s="461">
        <v>299.75</v>
      </c>
      <c r="G50" s="441"/>
      <c r="H50" s="413"/>
      <c r="I50" s="379">
        <v>41421</v>
      </c>
      <c r="J50" s="378"/>
      <c r="K50" s="571">
        <v>41452</v>
      </c>
      <c r="L50" s="392">
        <v>41466</v>
      </c>
      <c r="M50" s="379" t="s">
        <v>38</v>
      </c>
      <c r="N50" s="379" t="s">
        <v>38</v>
      </c>
      <c r="O50" s="44"/>
      <c r="P50" s="382"/>
      <c r="Q50" s="208" t="s">
        <v>55</v>
      </c>
      <c r="R50" s="374"/>
      <c r="S50" s="443"/>
    </row>
    <row r="51" spans="1:19" ht="27.6">
      <c r="A51" s="39"/>
      <c r="B51" s="534"/>
      <c r="C51" s="460"/>
      <c r="D51" s="486"/>
      <c r="E51" s="485"/>
      <c r="F51" s="461">
        <v>299.75</v>
      </c>
      <c r="G51" s="441"/>
      <c r="H51" s="413"/>
      <c r="I51" s="379">
        <v>41452</v>
      </c>
      <c r="J51" s="378"/>
      <c r="K51" s="571">
        <v>41465</v>
      </c>
      <c r="L51" s="392">
        <v>41466</v>
      </c>
      <c r="M51" s="379" t="s">
        <v>38</v>
      </c>
      <c r="N51" s="379" t="s">
        <v>38</v>
      </c>
      <c r="O51" s="44"/>
      <c r="P51" s="382"/>
      <c r="Q51" s="208" t="s">
        <v>56</v>
      </c>
      <c r="R51" s="374"/>
      <c r="S51" s="443"/>
    </row>
    <row r="52" spans="1:19" ht="18">
      <c r="A52" s="39" t="s">
        <v>57</v>
      </c>
      <c r="B52" s="534"/>
      <c r="C52" s="460"/>
      <c r="D52" s="486"/>
      <c r="E52" s="485"/>
      <c r="F52" s="461"/>
      <c r="G52" s="441"/>
      <c r="H52" s="413">
        <v>41463</v>
      </c>
      <c r="I52" s="379">
        <v>41466</v>
      </c>
      <c r="J52" s="378"/>
      <c r="K52" s="579"/>
      <c r="L52" s="392"/>
      <c r="M52" s="379"/>
      <c r="N52" s="381"/>
      <c r="O52" s="44"/>
      <c r="P52" s="382"/>
      <c r="Q52" s="208" t="s">
        <v>58</v>
      </c>
      <c r="R52" s="374"/>
      <c r="S52" s="443"/>
    </row>
    <row r="53" spans="1:19" ht="27.6">
      <c r="A53" s="535"/>
      <c r="B53" s="534"/>
      <c r="C53" s="460">
        <v>5824.39</v>
      </c>
      <c r="D53" s="486"/>
      <c r="E53" s="485"/>
      <c r="F53" s="461">
        <v>5824.39</v>
      </c>
      <c r="G53" s="478"/>
      <c r="H53" s="217"/>
      <c r="I53" s="378"/>
      <c r="J53" s="379">
        <v>41540</v>
      </c>
      <c r="K53" s="571">
        <v>41547</v>
      </c>
      <c r="L53" s="392">
        <v>41547</v>
      </c>
      <c r="M53" s="379" t="s">
        <v>38</v>
      </c>
      <c r="N53" s="381" t="s">
        <v>38</v>
      </c>
      <c r="O53" s="44">
        <v>41617</v>
      </c>
      <c r="P53" s="382"/>
      <c r="Q53" s="208" t="s">
        <v>59</v>
      </c>
      <c r="R53" s="374"/>
      <c r="S53" s="444" t="s">
        <v>60</v>
      </c>
    </row>
    <row r="54" spans="1:19" ht="27.6">
      <c r="A54" s="535"/>
      <c r="B54" s="534"/>
      <c r="C54" s="487">
        <v>1800.32</v>
      </c>
      <c r="D54" s="486"/>
      <c r="E54" s="485"/>
      <c r="F54" s="461">
        <v>1800.32</v>
      </c>
      <c r="G54" s="478"/>
      <c r="H54" s="217"/>
      <c r="I54" s="378"/>
      <c r="J54" s="379">
        <v>41544</v>
      </c>
      <c r="K54" s="574">
        <v>41569</v>
      </c>
      <c r="L54" s="392">
        <v>41569</v>
      </c>
      <c r="M54" s="379" t="s">
        <v>38</v>
      </c>
      <c r="N54" s="381" t="s">
        <v>38</v>
      </c>
      <c r="O54" s="44">
        <v>41632</v>
      </c>
      <c r="P54" s="382"/>
      <c r="Q54" s="208" t="s">
        <v>61</v>
      </c>
      <c r="R54" s="374"/>
      <c r="S54" s="444" t="s">
        <v>62</v>
      </c>
    </row>
    <row r="55" spans="1:19" ht="27.6">
      <c r="A55" s="535"/>
      <c r="B55" s="534"/>
      <c r="C55" s="487">
        <v>6009.13</v>
      </c>
      <c r="D55" s="486"/>
      <c r="E55" s="485"/>
      <c r="F55" s="461">
        <v>6009.13</v>
      </c>
      <c r="G55" s="478"/>
      <c r="H55" s="217"/>
      <c r="I55" s="378"/>
      <c r="J55" s="379">
        <v>41574</v>
      </c>
      <c r="K55" s="574">
        <v>41592</v>
      </c>
      <c r="L55" s="392">
        <v>41592</v>
      </c>
      <c r="M55" s="379" t="s">
        <v>38</v>
      </c>
      <c r="N55" s="381" t="s">
        <v>38</v>
      </c>
      <c r="O55" s="44">
        <v>41632</v>
      </c>
      <c r="P55" s="382"/>
      <c r="Q55" s="208" t="s">
        <v>63</v>
      </c>
      <c r="R55" s="374"/>
      <c r="S55" s="444" t="s">
        <v>64</v>
      </c>
    </row>
    <row r="56" spans="1:19" ht="27.6">
      <c r="A56" s="535"/>
      <c r="B56" s="534"/>
      <c r="C56" s="487">
        <v>2448.2600000000002</v>
      </c>
      <c r="D56" s="486"/>
      <c r="E56" s="485"/>
      <c r="F56" s="461">
        <v>2448.2600000000002</v>
      </c>
      <c r="G56" s="478"/>
      <c r="H56" s="217"/>
      <c r="I56" s="378"/>
      <c r="J56" s="379">
        <v>41605</v>
      </c>
      <c r="K56" s="574">
        <v>41620</v>
      </c>
      <c r="L56" s="392">
        <v>41620</v>
      </c>
      <c r="M56" s="379" t="s">
        <v>38</v>
      </c>
      <c r="N56" s="381" t="s">
        <v>38</v>
      </c>
      <c r="O56" s="44">
        <v>41677</v>
      </c>
      <c r="P56" s="382"/>
      <c r="Q56" s="208" t="s">
        <v>65</v>
      </c>
      <c r="R56" s="374"/>
      <c r="S56" s="444" t="s">
        <v>66</v>
      </c>
    </row>
    <row r="57" spans="1:19" ht="18">
      <c r="A57" s="535"/>
      <c r="B57" s="534"/>
      <c r="C57" s="487">
        <v>1331</v>
      </c>
      <c r="D57" s="486"/>
      <c r="E57" s="485"/>
      <c r="F57" s="461">
        <v>1331</v>
      </c>
      <c r="G57" s="478"/>
      <c r="H57" s="217"/>
      <c r="I57" s="378"/>
      <c r="J57" s="379">
        <v>41280</v>
      </c>
      <c r="K57" s="574">
        <v>41648</v>
      </c>
      <c r="L57" s="387">
        <v>41690</v>
      </c>
      <c r="M57" s="379" t="s">
        <v>38</v>
      </c>
      <c r="N57" s="381" t="s">
        <v>38</v>
      </c>
      <c r="O57" s="44">
        <v>41703</v>
      </c>
      <c r="P57" s="382"/>
      <c r="Q57" s="433" t="s">
        <v>67</v>
      </c>
      <c r="R57" s="374"/>
      <c r="S57" s="444" t="s">
        <v>68</v>
      </c>
    </row>
    <row r="58" spans="1:19" ht="18">
      <c r="A58" s="535"/>
      <c r="B58" s="534"/>
      <c r="C58" s="487">
        <v>4893.55</v>
      </c>
      <c r="D58" s="486"/>
      <c r="E58" s="485"/>
      <c r="F58" s="461">
        <v>4893.55</v>
      </c>
      <c r="G58" s="478"/>
      <c r="H58" s="217"/>
      <c r="I58" s="379"/>
      <c r="J58" s="379">
        <v>41666</v>
      </c>
      <c r="K58" s="574">
        <v>41676</v>
      </c>
      <c r="L58" s="387">
        <v>41690</v>
      </c>
      <c r="M58" s="379" t="s">
        <v>38</v>
      </c>
      <c r="N58" s="381" t="s">
        <v>38</v>
      </c>
      <c r="O58" s="44">
        <v>41703</v>
      </c>
      <c r="P58" s="382"/>
      <c r="Q58" s="433" t="s">
        <v>69</v>
      </c>
      <c r="R58" s="374"/>
      <c r="S58" s="444" t="s">
        <v>70</v>
      </c>
    </row>
    <row r="59" spans="1:19" ht="27.6">
      <c r="A59" s="535"/>
      <c r="B59" s="534"/>
      <c r="C59" s="487">
        <v>1694</v>
      </c>
      <c r="D59" s="486"/>
      <c r="E59" s="485"/>
      <c r="F59" s="461">
        <v>1694</v>
      </c>
      <c r="G59" s="478"/>
      <c r="H59" s="217"/>
      <c r="I59" s="379"/>
      <c r="J59" s="379">
        <v>41697</v>
      </c>
      <c r="K59" s="574">
        <v>41704</v>
      </c>
      <c r="L59" s="387" t="s">
        <v>71</v>
      </c>
      <c r="M59" s="379" t="s">
        <v>38</v>
      </c>
      <c r="N59" s="381" t="s">
        <v>38</v>
      </c>
      <c r="O59" s="44">
        <v>41744</v>
      </c>
      <c r="P59" s="382"/>
      <c r="Q59" s="208" t="s">
        <v>72</v>
      </c>
      <c r="R59" s="374"/>
      <c r="S59" s="444" t="s">
        <v>73</v>
      </c>
    </row>
    <row r="60" spans="1:19" ht="27.6">
      <c r="A60" s="536"/>
      <c r="B60" s="534"/>
      <c r="C60" s="560">
        <v>1694</v>
      </c>
      <c r="D60" s="486"/>
      <c r="E60" s="485"/>
      <c r="F60" s="461">
        <v>1694</v>
      </c>
      <c r="G60" s="478"/>
      <c r="H60" s="188"/>
      <c r="I60" s="419"/>
      <c r="J60" s="419">
        <v>41725</v>
      </c>
      <c r="K60" s="574">
        <v>41732</v>
      </c>
      <c r="L60" s="387">
        <v>41733</v>
      </c>
      <c r="M60" s="379" t="s">
        <v>38</v>
      </c>
      <c r="N60" s="381" t="s">
        <v>38</v>
      </c>
      <c r="O60" s="132">
        <v>41817</v>
      </c>
      <c r="P60" s="382"/>
      <c r="Q60" s="208" t="s">
        <v>74</v>
      </c>
      <c r="R60" s="374"/>
      <c r="S60" s="444" t="s">
        <v>73</v>
      </c>
    </row>
    <row r="61" spans="1:19" ht="18">
      <c r="A61" s="536"/>
      <c r="B61" s="534"/>
      <c r="C61" s="560">
        <v>5082</v>
      </c>
      <c r="D61" s="486"/>
      <c r="E61" s="485"/>
      <c r="F61" s="461">
        <v>5082</v>
      </c>
      <c r="G61" s="478"/>
      <c r="H61" s="188"/>
      <c r="I61" s="419"/>
      <c r="J61" s="419">
        <v>41738</v>
      </c>
      <c r="K61" s="574">
        <v>41746</v>
      </c>
      <c r="L61" s="387"/>
      <c r="M61" s="379"/>
      <c r="N61" s="381"/>
      <c r="O61" s="132">
        <v>41789</v>
      </c>
      <c r="P61" s="382"/>
      <c r="Q61" s="433" t="s">
        <v>75</v>
      </c>
      <c r="R61" s="374"/>
      <c r="S61" s="444" t="s">
        <v>76</v>
      </c>
    </row>
    <row r="62" spans="1:19" ht="18">
      <c r="A62" s="537" t="s">
        <v>77</v>
      </c>
      <c r="B62" s="534"/>
      <c r="C62" s="560">
        <v>1584</v>
      </c>
      <c r="D62" s="486"/>
      <c r="E62" s="485"/>
      <c r="F62" s="461">
        <v>1584</v>
      </c>
      <c r="G62" s="444"/>
      <c r="H62" s="428">
        <v>41719</v>
      </c>
      <c r="I62" s="419" t="s">
        <v>38</v>
      </c>
      <c r="J62" s="419">
        <v>41719</v>
      </c>
      <c r="K62" s="574">
        <v>41732</v>
      </c>
      <c r="L62" s="387">
        <v>41733</v>
      </c>
      <c r="M62" s="379" t="s">
        <v>38</v>
      </c>
      <c r="N62" s="381" t="s">
        <v>38</v>
      </c>
      <c r="O62" s="132">
        <v>41789</v>
      </c>
      <c r="P62" s="382"/>
      <c r="Q62" s="607"/>
      <c r="R62" s="374"/>
      <c r="S62" s="443"/>
    </row>
    <row r="63" spans="1:19" ht="18">
      <c r="A63" s="592" t="s">
        <v>78</v>
      </c>
      <c r="B63" s="593">
        <v>1482.79</v>
      </c>
      <c r="C63" s="560"/>
      <c r="D63" s="594">
        <f>SUM(C64:C65)</f>
        <v>1428.79</v>
      </c>
      <c r="E63" s="97">
        <f>SUM(R63-D63)</f>
        <v>54</v>
      </c>
      <c r="F63" s="659">
        <f>SUM(F64:F65)</f>
        <v>1428.79</v>
      </c>
      <c r="G63" s="619">
        <f>SUM(B63-F63)</f>
        <v>54</v>
      </c>
      <c r="H63" s="428"/>
      <c r="I63" s="419"/>
      <c r="J63" s="419"/>
      <c r="K63" s="574"/>
      <c r="L63" s="387"/>
      <c r="M63" s="379"/>
      <c r="N63" s="381"/>
      <c r="O63" s="132"/>
      <c r="P63" s="382"/>
      <c r="R63" s="374">
        <v>1482.79</v>
      </c>
      <c r="S63" s="375"/>
    </row>
    <row r="64" spans="1:19" ht="31.2">
      <c r="A64" s="591" t="s">
        <v>79</v>
      </c>
      <c r="B64" s="534"/>
      <c r="C64" s="586">
        <v>1000</v>
      </c>
      <c r="D64" s="486"/>
      <c r="E64" s="485"/>
      <c r="F64" s="461">
        <v>1000</v>
      </c>
      <c r="G64" s="444"/>
      <c r="H64" s="428"/>
      <c r="I64" s="419"/>
      <c r="J64" s="419">
        <v>41746</v>
      </c>
      <c r="K64" s="574">
        <v>41760</v>
      </c>
      <c r="L64" s="387">
        <v>41760</v>
      </c>
      <c r="M64" s="379"/>
      <c r="N64" s="381"/>
      <c r="O64" s="132">
        <v>41817</v>
      </c>
      <c r="P64" s="382"/>
      <c r="Q64" s="208"/>
      <c r="R64" s="374"/>
      <c r="S64" s="443"/>
    </row>
    <row r="65" spans="1:19" ht="31.2">
      <c r="A65" s="591" t="s">
        <v>79</v>
      </c>
      <c r="B65" s="534"/>
      <c r="C65" s="586">
        <v>428.79</v>
      </c>
      <c r="D65" s="486"/>
      <c r="E65" s="485"/>
      <c r="F65" s="461">
        <v>428.79</v>
      </c>
      <c r="G65" s="444"/>
      <c r="H65" s="428"/>
      <c r="I65" s="419"/>
      <c r="J65" s="419">
        <v>41746</v>
      </c>
      <c r="K65" s="574">
        <v>41760</v>
      </c>
      <c r="L65" s="387">
        <v>41760</v>
      </c>
      <c r="M65" s="379"/>
      <c r="N65" s="381"/>
      <c r="O65" s="132">
        <v>41817</v>
      </c>
      <c r="P65" s="382"/>
      <c r="Q65" s="208"/>
      <c r="R65" s="374"/>
      <c r="S65" s="441" t="s">
        <v>80</v>
      </c>
    </row>
    <row r="66" spans="1:19" ht="18">
      <c r="A66" s="363" t="s">
        <v>81</v>
      </c>
      <c r="B66" s="437">
        <v>16856.310000000001</v>
      </c>
      <c r="C66" s="438"/>
      <c r="D66" s="364">
        <f>SUM(C67:C73)</f>
        <v>16856.310000000001</v>
      </c>
      <c r="E66" s="97">
        <f>B66-D66</f>
        <v>0</v>
      </c>
      <c r="F66" s="457">
        <f>SUM(F67:F73)</f>
        <v>16856.310000000001</v>
      </c>
      <c r="G66" s="439">
        <f>SUM(B66-SUM(F67:F73))</f>
        <v>0</v>
      </c>
      <c r="H66" s="367"/>
      <c r="I66" s="368"/>
      <c r="J66" s="368"/>
      <c r="K66" s="573"/>
      <c r="L66" s="389"/>
      <c r="M66" s="368"/>
      <c r="N66" s="371"/>
      <c r="O66" s="390"/>
      <c r="P66" s="382"/>
      <c r="Q66" s="208"/>
      <c r="R66" s="374">
        <v>16856.310000000001</v>
      </c>
      <c r="S66" s="445"/>
    </row>
    <row r="67" spans="1:19" ht="15.6">
      <c r="A67" s="385" t="s">
        <v>82</v>
      </c>
      <c r="B67" s="432"/>
      <c r="C67" s="460">
        <v>201.36</v>
      </c>
      <c r="D67" s="377"/>
      <c r="E67" s="216"/>
      <c r="F67" s="227">
        <v>201.36</v>
      </c>
      <c r="G67" s="446"/>
      <c r="H67" s="413">
        <v>41170</v>
      </c>
      <c r="I67" s="378"/>
      <c r="J67" s="379">
        <v>41178</v>
      </c>
      <c r="K67" s="571">
        <v>41172</v>
      </c>
      <c r="L67" s="392">
        <v>41193</v>
      </c>
      <c r="M67" s="378" t="s">
        <v>38</v>
      </c>
      <c r="N67" s="378" t="s">
        <v>38</v>
      </c>
      <c r="O67" s="203"/>
      <c r="P67" s="382"/>
      <c r="Q67" s="208" t="s">
        <v>49</v>
      </c>
      <c r="R67" s="405"/>
      <c r="S67" s="406"/>
    </row>
    <row r="68" spans="1:19" ht="15.6">
      <c r="A68" s="385" t="s">
        <v>83</v>
      </c>
      <c r="B68" s="432"/>
      <c r="C68" s="460">
        <v>5500</v>
      </c>
      <c r="D68" s="377"/>
      <c r="E68" s="216"/>
      <c r="F68" s="227">
        <v>5500</v>
      </c>
      <c r="G68" s="446"/>
      <c r="H68" s="413">
        <v>41544</v>
      </c>
      <c r="I68" s="379">
        <v>41193</v>
      </c>
      <c r="J68" s="379">
        <v>41232</v>
      </c>
      <c r="K68" s="571">
        <v>41242</v>
      </c>
      <c r="L68" s="392">
        <v>41291</v>
      </c>
      <c r="M68" s="378" t="s">
        <v>38</v>
      </c>
      <c r="N68" s="378" t="s">
        <v>38</v>
      </c>
      <c r="O68" s="203"/>
      <c r="P68" s="382"/>
      <c r="Q68" s="208" t="s">
        <v>49</v>
      </c>
      <c r="R68" s="405"/>
      <c r="S68" s="406"/>
    </row>
    <row r="69" spans="1:19" ht="15.6">
      <c r="A69" s="385" t="s">
        <v>84</v>
      </c>
      <c r="B69" s="432"/>
      <c r="C69" s="460">
        <v>1890</v>
      </c>
      <c r="D69" s="377"/>
      <c r="E69" s="216"/>
      <c r="F69" s="227">
        <v>1890</v>
      </c>
      <c r="G69" s="446"/>
      <c r="H69" s="428">
        <v>41312</v>
      </c>
      <c r="I69" s="66"/>
      <c r="J69" s="379">
        <v>41351</v>
      </c>
      <c r="K69" s="571">
        <v>41326</v>
      </c>
      <c r="L69" s="392">
        <v>41347</v>
      </c>
      <c r="M69" s="378" t="s">
        <v>38</v>
      </c>
      <c r="N69" s="378" t="s">
        <v>38</v>
      </c>
      <c r="O69" s="44">
        <v>41394</v>
      </c>
      <c r="P69" s="382"/>
      <c r="Q69" s="208" t="s">
        <v>49</v>
      </c>
      <c r="R69" s="405"/>
      <c r="S69" s="406"/>
    </row>
    <row r="70" spans="1:19" ht="15.6">
      <c r="A70" s="385" t="s">
        <v>85</v>
      </c>
      <c r="B70" s="432"/>
      <c r="C70" s="460">
        <v>144.12</v>
      </c>
      <c r="D70" s="377"/>
      <c r="E70" s="216"/>
      <c r="F70" s="227">
        <v>144.12</v>
      </c>
      <c r="G70" s="446"/>
      <c r="H70" s="188"/>
      <c r="I70" s="66"/>
      <c r="J70" s="379">
        <v>41383</v>
      </c>
      <c r="K70" s="571">
        <v>41368</v>
      </c>
      <c r="L70" s="392">
        <v>41382</v>
      </c>
      <c r="M70" s="378" t="s">
        <v>38</v>
      </c>
      <c r="N70" s="378" t="s">
        <v>38</v>
      </c>
      <c r="O70" s="44">
        <v>41432</v>
      </c>
      <c r="P70" s="382"/>
      <c r="Q70" s="208" t="s">
        <v>49</v>
      </c>
      <c r="R70" s="405"/>
      <c r="S70" s="406"/>
    </row>
    <row r="71" spans="1:19" ht="15.6">
      <c r="A71" s="385" t="s">
        <v>86</v>
      </c>
      <c r="B71" s="432"/>
      <c r="C71" s="460">
        <v>8903.1</v>
      </c>
      <c r="D71" s="377"/>
      <c r="E71" s="216"/>
      <c r="F71" s="227">
        <v>8903.1</v>
      </c>
      <c r="G71" s="446"/>
      <c r="H71" s="217"/>
      <c r="I71" s="379">
        <v>41374</v>
      </c>
      <c r="J71" s="379"/>
      <c r="K71" s="571">
        <v>41382</v>
      </c>
      <c r="L71" s="392">
        <v>41382</v>
      </c>
      <c r="M71" s="378" t="s">
        <v>38</v>
      </c>
      <c r="N71" s="378" t="s">
        <v>38</v>
      </c>
      <c r="O71" s="44">
        <v>41432</v>
      </c>
      <c r="P71" s="382"/>
      <c r="Q71" s="208" t="s">
        <v>87</v>
      </c>
      <c r="R71" s="405"/>
      <c r="S71" s="406"/>
    </row>
    <row r="72" spans="1:19" ht="15.6">
      <c r="A72" s="87" t="s">
        <v>88</v>
      </c>
      <c r="B72" s="432"/>
      <c r="C72" s="460">
        <v>156.91</v>
      </c>
      <c r="D72" s="377"/>
      <c r="E72" s="216"/>
      <c r="F72" s="227">
        <v>156.91</v>
      </c>
      <c r="G72" s="446"/>
      <c r="H72" s="413">
        <v>41407</v>
      </c>
      <c r="I72" s="378"/>
      <c r="J72" s="379">
        <v>41408</v>
      </c>
      <c r="K72" s="571">
        <v>41417</v>
      </c>
      <c r="L72" s="392">
        <v>41424</v>
      </c>
      <c r="M72" s="378" t="s">
        <v>38</v>
      </c>
      <c r="N72" s="378" t="s">
        <v>38</v>
      </c>
      <c r="O72" s="44">
        <v>41521</v>
      </c>
      <c r="P72" s="382"/>
      <c r="Q72" s="208" t="s">
        <v>49</v>
      </c>
      <c r="R72" s="405"/>
      <c r="S72" s="406"/>
    </row>
    <row r="73" spans="1:19" ht="15.6">
      <c r="A73" s="87" t="s">
        <v>88</v>
      </c>
      <c r="B73" s="432"/>
      <c r="C73" s="460">
        <v>60.82</v>
      </c>
      <c r="D73" s="377"/>
      <c r="E73" s="216"/>
      <c r="F73" s="227">
        <v>60.82</v>
      </c>
      <c r="G73" s="446"/>
      <c r="H73" s="188"/>
      <c r="I73" s="66"/>
      <c r="J73" s="379">
        <v>41411</v>
      </c>
      <c r="K73" s="571">
        <v>41417</v>
      </c>
      <c r="L73" s="392">
        <v>41424</v>
      </c>
      <c r="M73" s="378" t="s">
        <v>38</v>
      </c>
      <c r="N73" s="378" t="s">
        <v>38</v>
      </c>
      <c r="O73" s="44">
        <v>41521</v>
      </c>
      <c r="P73" s="382"/>
      <c r="Q73" s="208" t="s">
        <v>49</v>
      </c>
      <c r="R73" s="405"/>
      <c r="S73" s="406"/>
    </row>
    <row r="74" spans="1:19" ht="18">
      <c r="A74" s="363" t="s">
        <v>89</v>
      </c>
      <c r="B74" s="437">
        <v>52852.36</v>
      </c>
      <c r="C74" s="438"/>
      <c r="D74" s="364">
        <f>SUM(C75:C84)</f>
        <v>52852.36</v>
      </c>
      <c r="E74" s="97">
        <f>SUM(R74-D74)</f>
        <v>0</v>
      </c>
      <c r="F74" s="457">
        <f>SUM(F75:F84)</f>
        <v>52852.36</v>
      </c>
      <c r="G74" s="439">
        <f>SUM(B74-SUM(F74))</f>
        <v>0</v>
      </c>
      <c r="H74" s="509"/>
      <c r="I74" s="510"/>
      <c r="J74" s="368"/>
      <c r="K74" s="573"/>
      <c r="L74" s="389"/>
      <c r="M74" s="510"/>
      <c r="N74" s="371"/>
      <c r="O74" s="511"/>
      <c r="P74" s="382"/>
      <c r="Q74" s="208"/>
      <c r="R74" s="596">
        <v>52852.36</v>
      </c>
      <c r="S74" s="447"/>
    </row>
    <row r="75" spans="1:19" ht="15.6">
      <c r="A75" s="385" t="s">
        <v>90</v>
      </c>
      <c r="B75" s="432"/>
      <c r="C75" s="460">
        <v>12704.58</v>
      </c>
      <c r="D75" s="67"/>
      <c r="E75" s="216"/>
      <c r="F75" s="227">
        <v>12704.58</v>
      </c>
      <c r="G75" s="446"/>
      <c r="H75" s="413">
        <v>40988</v>
      </c>
      <c r="I75" s="379">
        <v>41038</v>
      </c>
      <c r="J75" s="379">
        <v>41049</v>
      </c>
      <c r="K75" s="571">
        <v>41074</v>
      </c>
      <c r="L75" s="392" t="s">
        <v>38</v>
      </c>
      <c r="M75" s="379">
        <v>41039</v>
      </c>
      <c r="N75" s="429">
        <v>41074</v>
      </c>
      <c r="O75" s="44">
        <v>41072</v>
      </c>
      <c r="P75" s="382"/>
      <c r="Q75" s="207">
        <v>41353</v>
      </c>
      <c r="R75" s="405"/>
      <c r="S75" s="406"/>
    </row>
    <row r="76" spans="1:19" ht="15.6">
      <c r="A76" s="385" t="s">
        <v>91</v>
      </c>
      <c r="B76" s="432"/>
      <c r="C76" s="460">
        <v>13304</v>
      </c>
      <c r="D76" s="67"/>
      <c r="E76" s="216"/>
      <c r="F76" s="227">
        <v>13304</v>
      </c>
      <c r="G76" s="446"/>
      <c r="H76" s="413">
        <v>41012</v>
      </c>
      <c r="I76" s="379">
        <v>41038</v>
      </c>
      <c r="J76" s="419">
        <v>41253</v>
      </c>
      <c r="K76" s="574">
        <v>41263</v>
      </c>
      <c r="L76" s="392" t="s">
        <v>38</v>
      </c>
      <c r="M76" s="379">
        <v>41039</v>
      </c>
      <c r="N76" s="429">
        <v>41263</v>
      </c>
      <c r="O76" s="44">
        <v>41072</v>
      </c>
      <c r="P76" s="382"/>
      <c r="Q76" s="207">
        <v>41353</v>
      </c>
      <c r="R76" s="405"/>
      <c r="S76" s="406"/>
    </row>
    <row r="77" spans="1:19" ht="15.6">
      <c r="A77" s="385" t="s">
        <v>92</v>
      </c>
      <c r="B77" s="432"/>
      <c r="C77" s="460">
        <v>7968</v>
      </c>
      <c r="D77" s="67"/>
      <c r="E77" s="216"/>
      <c r="F77" s="227">
        <v>7968</v>
      </c>
      <c r="G77" s="446"/>
      <c r="H77" s="413">
        <v>41012</v>
      </c>
      <c r="I77" s="379">
        <v>41038</v>
      </c>
      <c r="J77" s="419">
        <v>41367</v>
      </c>
      <c r="K77" s="574">
        <v>41383</v>
      </c>
      <c r="L77" s="392" t="s">
        <v>38</v>
      </c>
      <c r="M77" s="379">
        <v>41039</v>
      </c>
      <c r="N77" s="429">
        <v>41383</v>
      </c>
      <c r="O77" s="44">
        <v>41072</v>
      </c>
      <c r="P77" s="382"/>
      <c r="Q77" s="207">
        <v>41379</v>
      </c>
      <c r="R77" s="405"/>
      <c r="S77" s="406"/>
    </row>
    <row r="78" spans="1:19" ht="15.6">
      <c r="A78" s="385" t="s">
        <v>93</v>
      </c>
      <c r="B78" s="432"/>
      <c r="C78" s="73">
        <v>2300</v>
      </c>
      <c r="D78" s="86"/>
      <c r="E78" s="216"/>
      <c r="F78" s="227">
        <v>2300</v>
      </c>
      <c r="G78" s="446"/>
      <c r="H78" s="413">
        <v>41120</v>
      </c>
      <c r="I78" s="379">
        <v>41128</v>
      </c>
      <c r="J78" s="419">
        <v>41150</v>
      </c>
      <c r="K78" s="574">
        <v>41158</v>
      </c>
      <c r="L78" s="392" t="s">
        <v>38</v>
      </c>
      <c r="M78" s="379">
        <v>41128</v>
      </c>
      <c r="N78" s="429">
        <v>41158</v>
      </c>
      <c r="O78" s="44">
        <v>41157</v>
      </c>
      <c r="P78" s="382"/>
      <c r="Q78" s="207">
        <v>41353</v>
      </c>
      <c r="R78" s="405"/>
      <c r="S78" s="406"/>
    </row>
    <row r="79" spans="1:19" ht="15.6">
      <c r="A79" s="385" t="s">
        <v>94</v>
      </c>
      <c r="B79" s="432"/>
      <c r="C79" s="73">
        <v>648.28</v>
      </c>
      <c r="D79" s="86"/>
      <c r="E79" s="216"/>
      <c r="F79" s="227">
        <v>648.28</v>
      </c>
      <c r="G79" s="446"/>
      <c r="H79" s="413">
        <v>41242</v>
      </c>
      <c r="I79" s="379"/>
      <c r="J79" s="419">
        <v>41255</v>
      </c>
      <c r="K79" s="574">
        <v>41298</v>
      </c>
      <c r="L79" s="392">
        <v>41291</v>
      </c>
      <c r="M79" s="379" t="s">
        <v>38</v>
      </c>
      <c r="N79" s="379" t="s">
        <v>38</v>
      </c>
      <c r="O79" s="44">
        <v>41327</v>
      </c>
      <c r="P79" s="382"/>
      <c r="Q79" s="208" t="s">
        <v>49</v>
      </c>
      <c r="R79" s="405"/>
      <c r="S79" s="406"/>
    </row>
    <row r="80" spans="1:19" ht="15.6">
      <c r="A80" s="385" t="s">
        <v>95</v>
      </c>
      <c r="B80" s="432"/>
      <c r="C80" s="73">
        <v>349</v>
      </c>
      <c r="D80" s="86"/>
      <c r="E80" s="216"/>
      <c r="F80" s="227">
        <v>349</v>
      </c>
      <c r="G80" s="446"/>
      <c r="H80" s="413">
        <v>41470</v>
      </c>
      <c r="I80" s="379">
        <v>41470</v>
      </c>
      <c r="J80" s="379">
        <v>41484</v>
      </c>
      <c r="K80" s="574">
        <v>41494</v>
      </c>
      <c r="L80" s="392">
        <v>41498</v>
      </c>
      <c r="M80" s="379" t="s">
        <v>38</v>
      </c>
      <c r="N80" s="379" t="s">
        <v>38</v>
      </c>
      <c r="O80" s="448">
        <v>41617</v>
      </c>
      <c r="P80" s="382"/>
      <c r="Q80" s="208" t="s">
        <v>49</v>
      </c>
      <c r="R80" s="405"/>
      <c r="S80" s="406"/>
    </row>
    <row r="81" spans="1:19" ht="15.6">
      <c r="A81" s="385" t="s">
        <v>96</v>
      </c>
      <c r="B81" s="432"/>
      <c r="C81" s="73">
        <v>685</v>
      </c>
      <c r="D81" s="86"/>
      <c r="E81" s="216"/>
      <c r="F81" s="227">
        <v>685</v>
      </c>
      <c r="G81" s="446"/>
      <c r="H81" s="413">
        <v>41470</v>
      </c>
      <c r="I81" s="379">
        <v>41472</v>
      </c>
      <c r="J81" s="379">
        <v>41508</v>
      </c>
      <c r="K81" s="574">
        <v>41508</v>
      </c>
      <c r="L81" s="387">
        <v>41498</v>
      </c>
      <c r="M81" s="379" t="s">
        <v>38</v>
      </c>
      <c r="N81" s="379" t="s">
        <v>38</v>
      </c>
      <c r="O81" s="448">
        <v>41617</v>
      </c>
      <c r="P81" s="382"/>
      <c r="Q81" s="208" t="s">
        <v>49</v>
      </c>
      <c r="R81" s="405"/>
      <c r="S81" s="406"/>
    </row>
    <row r="82" spans="1:19" ht="15.6">
      <c r="A82" s="87" t="s">
        <v>97</v>
      </c>
      <c r="B82" s="86"/>
      <c r="C82" s="73">
        <v>13975</v>
      </c>
      <c r="D82" s="86"/>
      <c r="E82" s="204"/>
      <c r="F82" s="101">
        <v>13975</v>
      </c>
      <c r="G82" s="466"/>
      <c r="H82" s="428">
        <v>41659</v>
      </c>
      <c r="I82" s="419">
        <v>41660</v>
      </c>
      <c r="J82" s="419">
        <v>41668</v>
      </c>
      <c r="K82" s="574">
        <v>41676</v>
      </c>
      <c r="L82" s="387"/>
      <c r="M82" s="419">
        <v>41660</v>
      </c>
      <c r="N82" s="429">
        <v>41696</v>
      </c>
      <c r="O82" s="483">
        <v>41696</v>
      </c>
      <c r="P82" s="373">
        <v>41668</v>
      </c>
      <c r="Q82" s="207">
        <v>41670</v>
      </c>
      <c r="R82" s="383"/>
      <c r="S82" s="484"/>
    </row>
    <row r="83" spans="1:19" ht="15.6">
      <c r="A83" s="87" t="s">
        <v>98</v>
      </c>
      <c r="B83" s="86"/>
      <c r="C83" s="583">
        <v>705</v>
      </c>
      <c r="D83" s="86"/>
      <c r="E83" s="204"/>
      <c r="F83" s="101">
        <v>705</v>
      </c>
      <c r="G83" s="466"/>
      <c r="H83" s="428"/>
      <c r="I83" s="419"/>
      <c r="J83" s="419">
        <v>41745</v>
      </c>
      <c r="K83" s="574">
        <v>41746</v>
      </c>
      <c r="L83" s="387">
        <v>41746</v>
      </c>
      <c r="M83" s="419"/>
      <c r="N83" s="429"/>
      <c r="O83" s="483">
        <v>41789</v>
      </c>
      <c r="P83" s="373">
        <v>41758</v>
      </c>
      <c r="Q83" s="207" t="s">
        <v>38</v>
      </c>
      <c r="R83" s="383"/>
      <c r="S83" s="484"/>
    </row>
    <row r="84" spans="1:19" ht="15.6">
      <c r="A84" s="87" t="s">
        <v>99</v>
      </c>
      <c r="B84" s="86"/>
      <c r="C84" s="583">
        <v>213.5</v>
      </c>
      <c r="D84" s="86"/>
      <c r="E84" s="204"/>
      <c r="F84" s="101">
        <v>213.5</v>
      </c>
      <c r="G84" s="466"/>
      <c r="H84" s="428"/>
      <c r="I84" s="419"/>
      <c r="J84" s="419"/>
      <c r="K84" s="574">
        <v>41746</v>
      </c>
      <c r="L84" s="387">
        <v>41746</v>
      </c>
      <c r="M84" s="419"/>
      <c r="N84" s="429"/>
      <c r="O84" s="483">
        <v>41817</v>
      </c>
      <c r="P84" s="373">
        <v>41758</v>
      </c>
      <c r="Q84" s="207" t="s">
        <v>38</v>
      </c>
      <c r="R84" s="383"/>
      <c r="S84" s="484"/>
    </row>
    <row r="85" spans="1:19" ht="34.799999999999997">
      <c r="A85" s="363" t="s">
        <v>100</v>
      </c>
      <c r="B85" s="437">
        <v>245987</v>
      </c>
      <c r="C85" s="449">
        <v>245987</v>
      </c>
      <c r="D85" s="449">
        <v>245987</v>
      </c>
      <c r="E85" s="97">
        <f>SUM(B85-C85)</f>
        <v>0</v>
      </c>
      <c r="F85" s="457">
        <v>245987</v>
      </c>
      <c r="G85" s="439">
        <f>SUM(B85-F85)</f>
        <v>0</v>
      </c>
      <c r="H85" s="367"/>
      <c r="I85" s="368"/>
      <c r="J85" s="368"/>
      <c r="K85" s="578">
        <v>41326</v>
      </c>
      <c r="L85" s="389"/>
      <c r="M85" s="368"/>
      <c r="N85" s="371"/>
      <c r="O85" s="450"/>
      <c r="P85" s="419">
        <v>41287</v>
      </c>
      <c r="Q85" s="208"/>
      <c r="R85" s="374">
        <v>245987</v>
      </c>
      <c r="S85" s="445"/>
    </row>
    <row r="86" spans="1:19" ht="34.799999999999997">
      <c r="A86" s="363" t="s">
        <v>101</v>
      </c>
      <c r="B86" s="437">
        <v>14175.99</v>
      </c>
      <c r="C86" s="437">
        <v>14175.99</v>
      </c>
      <c r="D86" s="437">
        <v>14175.99</v>
      </c>
      <c r="E86" s="97">
        <f>SUM(B86-C86)</f>
        <v>0</v>
      </c>
      <c r="F86" s="457">
        <v>14175.99</v>
      </c>
      <c r="G86" s="439">
        <f>SUM(B86-F86)</f>
        <v>0</v>
      </c>
      <c r="H86" s="451">
        <v>41688</v>
      </c>
      <c r="I86" s="415">
        <v>41697</v>
      </c>
      <c r="J86" s="415">
        <v>41701</v>
      </c>
      <c r="K86" s="578">
        <v>41718</v>
      </c>
      <c r="L86" s="389" t="s">
        <v>49</v>
      </c>
      <c r="M86" s="415">
        <v>41697</v>
      </c>
      <c r="N86" s="371"/>
      <c r="O86" s="450">
        <v>41744</v>
      </c>
      <c r="P86" s="373"/>
      <c r="Q86" s="207">
        <v>41704</v>
      </c>
      <c r="R86" s="374">
        <v>14175.99</v>
      </c>
      <c r="S86" s="445"/>
    </row>
    <row r="87" spans="1:19" ht="18">
      <c r="A87" s="363" t="s">
        <v>102</v>
      </c>
      <c r="B87" s="437">
        <v>87909.1</v>
      </c>
      <c r="C87" s="452"/>
      <c r="D87" s="449">
        <f>SUM(C88:C99)</f>
        <v>87881.16</v>
      </c>
      <c r="E87" s="97">
        <f>R87-D87</f>
        <v>27.940000000002328</v>
      </c>
      <c r="F87" s="457">
        <f>SUM(F88:F99)</f>
        <v>87881.16</v>
      </c>
      <c r="G87" s="396">
        <f>SUM(R87-F87)</f>
        <v>27.940000000002328</v>
      </c>
      <c r="H87" s="367"/>
      <c r="I87" s="368"/>
      <c r="J87" s="368"/>
      <c r="K87" s="573"/>
      <c r="L87" s="389"/>
      <c r="M87" s="368"/>
      <c r="N87" s="371"/>
      <c r="O87" s="390"/>
      <c r="P87" s="382"/>
      <c r="Q87" s="208"/>
      <c r="R87" s="374">
        <v>87909.1</v>
      </c>
      <c r="S87" s="445"/>
    </row>
    <row r="88" spans="1:19" ht="18">
      <c r="A88" s="87" t="s">
        <v>103</v>
      </c>
      <c r="B88" s="40"/>
      <c r="C88" s="73">
        <v>50001.3</v>
      </c>
      <c r="D88" s="82"/>
      <c r="E88" s="485"/>
      <c r="F88" s="461">
        <v>50001.3</v>
      </c>
      <c r="G88" s="441"/>
      <c r="H88" s="428">
        <v>41382</v>
      </c>
      <c r="I88" s="419">
        <v>41382</v>
      </c>
      <c r="J88" s="66"/>
      <c r="K88" s="574">
        <v>41410</v>
      </c>
      <c r="L88" s="387"/>
      <c r="M88" s="419">
        <v>41382</v>
      </c>
      <c r="N88" s="400"/>
      <c r="O88" s="132">
        <v>41432</v>
      </c>
      <c r="P88" s="382"/>
      <c r="Q88" s="207">
        <v>41583</v>
      </c>
      <c r="R88" s="374"/>
      <c r="S88" s="445"/>
    </row>
    <row r="89" spans="1:19" ht="18">
      <c r="A89" s="87" t="s">
        <v>104</v>
      </c>
      <c r="B89" s="40"/>
      <c r="C89" s="73">
        <v>3861.81</v>
      </c>
      <c r="D89" s="82"/>
      <c r="E89" s="485"/>
      <c r="F89" s="461">
        <v>3861.81</v>
      </c>
      <c r="G89" s="441"/>
      <c r="H89" s="188"/>
      <c r="I89" s="66"/>
      <c r="J89" s="419">
        <v>41401</v>
      </c>
      <c r="K89" s="574">
        <v>41410</v>
      </c>
      <c r="L89" s="387">
        <v>41410</v>
      </c>
      <c r="M89" s="66" t="s">
        <v>38</v>
      </c>
      <c r="N89" s="400" t="s">
        <v>38</v>
      </c>
      <c r="O89" s="132">
        <v>41455</v>
      </c>
      <c r="P89" s="382"/>
      <c r="Q89" s="207">
        <v>41583</v>
      </c>
      <c r="R89" s="374"/>
      <c r="S89" s="445"/>
    </row>
    <row r="90" spans="1:19" ht="18">
      <c r="A90" s="87" t="s">
        <v>105</v>
      </c>
      <c r="B90" s="40"/>
      <c r="C90" s="73">
        <v>3132.68</v>
      </c>
      <c r="D90" s="82"/>
      <c r="E90" s="485"/>
      <c r="F90" s="461">
        <v>3132.68</v>
      </c>
      <c r="G90" s="441"/>
      <c r="H90" s="188"/>
      <c r="I90" s="66"/>
      <c r="J90" s="419">
        <v>41401</v>
      </c>
      <c r="K90" s="574">
        <v>41410</v>
      </c>
      <c r="L90" s="387">
        <v>41410</v>
      </c>
      <c r="M90" s="66" t="s">
        <v>38</v>
      </c>
      <c r="N90" s="400" t="s">
        <v>38</v>
      </c>
      <c r="O90" s="132">
        <v>41455</v>
      </c>
      <c r="P90" s="382"/>
      <c r="Q90" s="207">
        <v>41583</v>
      </c>
      <c r="R90" s="374"/>
      <c r="S90" s="445"/>
    </row>
    <row r="91" spans="1:19" ht="18">
      <c r="A91" s="87" t="s">
        <v>106</v>
      </c>
      <c r="B91" s="40"/>
      <c r="C91" s="73">
        <v>6425</v>
      </c>
      <c r="D91" s="82"/>
      <c r="E91" s="485"/>
      <c r="F91" s="461">
        <v>6425</v>
      </c>
      <c r="G91" s="441"/>
      <c r="H91" s="188"/>
      <c r="I91" s="66"/>
      <c r="J91" s="419">
        <v>41401</v>
      </c>
      <c r="K91" s="574">
        <v>41410</v>
      </c>
      <c r="L91" s="387">
        <v>41410</v>
      </c>
      <c r="M91" s="66" t="s">
        <v>38</v>
      </c>
      <c r="N91" s="400" t="s">
        <v>38</v>
      </c>
      <c r="O91" s="132">
        <v>41455</v>
      </c>
      <c r="P91" s="382"/>
      <c r="Q91" s="207">
        <v>41583</v>
      </c>
      <c r="R91" s="374"/>
      <c r="S91" s="445"/>
    </row>
    <row r="92" spans="1:19" ht="18">
      <c r="A92" s="87" t="s">
        <v>107</v>
      </c>
      <c r="B92" s="40"/>
      <c r="C92" s="73">
        <v>6600</v>
      </c>
      <c r="D92" s="82"/>
      <c r="E92" s="485"/>
      <c r="F92" s="461">
        <v>6600</v>
      </c>
      <c r="G92" s="441"/>
      <c r="H92" s="188"/>
      <c r="I92" s="419">
        <v>41452</v>
      </c>
      <c r="J92" s="419"/>
      <c r="K92" s="574">
        <v>41465</v>
      </c>
      <c r="L92" s="387">
        <v>41466</v>
      </c>
      <c r="M92" s="66" t="s">
        <v>38</v>
      </c>
      <c r="N92" s="400" t="s">
        <v>38</v>
      </c>
      <c r="O92" s="132">
        <v>41652</v>
      </c>
      <c r="P92" s="382"/>
      <c r="Q92" s="208" t="s">
        <v>49</v>
      </c>
      <c r="R92" s="374"/>
      <c r="S92" s="445"/>
    </row>
    <row r="93" spans="1:19" ht="18">
      <c r="A93" s="87" t="s">
        <v>108</v>
      </c>
      <c r="B93" s="40"/>
      <c r="C93" s="73">
        <v>6335</v>
      </c>
      <c r="D93" s="82"/>
      <c r="E93" s="485"/>
      <c r="F93" s="461">
        <v>6335</v>
      </c>
      <c r="G93" s="441"/>
      <c r="H93" s="188"/>
      <c r="I93" s="419"/>
      <c r="J93" s="419"/>
      <c r="K93" s="574">
        <v>41480</v>
      </c>
      <c r="L93" s="392">
        <v>41478</v>
      </c>
      <c r="M93" s="66" t="s">
        <v>38</v>
      </c>
      <c r="N93" s="400" t="s">
        <v>38</v>
      </c>
      <c r="O93" s="132">
        <v>41618</v>
      </c>
      <c r="P93" s="382"/>
      <c r="Q93" s="207">
        <v>41583</v>
      </c>
      <c r="R93" s="374"/>
      <c r="S93" s="445"/>
    </row>
    <row r="94" spans="1:19" ht="18">
      <c r="A94" s="87" t="s">
        <v>109</v>
      </c>
      <c r="B94" s="40"/>
      <c r="C94" s="73">
        <v>7314.75</v>
      </c>
      <c r="D94" s="82"/>
      <c r="E94" s="485"/>
      <c r="F94" s="461">
        <v>7314.75</v>
      </c>
      <c r="G94" s="441"/>
      <c r="H94" s="428">
        <v>41690</v>
      </c>
      <c r="I94" s="419">
        <v>41694</v>
      </c>
      <c r="J94" s="419"/>
      <c r="K94" s="574">
        <v>41746</v>
      </c>
      <c r="L94" s="392">
        <v>41746</v>
      </c>
      <c r="M94" s="378"/>
      <c r="N94" s="400"/>
      <c r="O94" s="132">
        <v>41789</v>
      </c>
      <c r="P94" s="382"/>
      <c r="Q94" s="207" t="s">
        <v>38</v>
      </c>
      <c r="R94" s="374"/>
      <c r="S94" s="445"/>
    </row>
    <row r="95" spans="1:19" ht="18">
      <c r="A95" s="87" t="s">
        <v>110</v>
      </c>
      <c r="B95" s="40"/>
      <c r="C95" s="73">
        <v>2580</v>
      </c>
      <c r="D95" s="82"/>
      <c r="E95" s="485"/>
      <c r="F95" s="461">
        <v>2580</v>
      </c>
      <c r="G95" s="441"/>
      <c r="H95" s="428"/>
      <c r="I95" s="419"/>
      <c r="J95" s="419"/>
      <c r="K95" s="574">
        <v>41746</v>
      </c>
      <c r="L95" s="392">
        <v>41746</v>
      </c>
      <c r="M95" s="378"/>
      <c r="N95" s="400"/>
      <c r="O95" s="132">
        <v>41789</v>
      </c>
      <c r="P95" s="382"/>
      <c r="Q95" s="605"/>
      <c r="R95" s="374"/>
      <c r="S95" s="445"/>
    </row>
    <row r="96" spans="1:19" ht="18">
      <c r="A96" s="87" t="s">
        <v>111</v>
      </c>
      <c r="B96" s="40"/>
      <c r="C96" s="73">
        <v>211.64</v>
      </c>
      <c r="D96" s="82"/>
      <c r="E96" s="485"/>
      <c r="F96" s="461">
        <v>211.64</v>
      </c>
      <c r="G96" s="441"/>
      <c r="H96" s="428"/>
      <c r="I96" s="419"/>
      <c r="J96" s="419"/>
      <c r="K96" s="574">
        <v>41746</v>
      </c>
      <c r="L96" s="392">
        <v>41746</v>
      </c>
      <c r="M96" s="378"/>
      <c r="N96" s="400"/>
      <c r="O96" s="132">
        <v>41789</v>
      </c>
      <c r="P96" s="382"/>
      <c r="Q96" s="207" t="s">
        <v>38</v>
      </c>
      <c r="R96" s="374"/>
      <c r="S96" s="445"/>
    </row>
    <row r="97" spans="1:19" ht="18">
      <c r="A97" s="87" t="s">
        <v>112</v>
      </c>
      <c r="B97" s="40"/>
      <c r="C97" s="73">
        <v>476.14</v>
      </c>
      <c r="D97" s="82"/>
      <c r="E97" s="485"/>
      <c r="F97" s="461">
        <v>476.14</v>
      </c>
      <c r="G97" s="441"/>
      <c r="H97" s="428"/>
      <c r="I97" s="419"/>
      <c r="J97" s="419"/>
      <c r="K97" s="574">
        <v>41760</v>
      </c>
      <c r="L97" s="392">
        <v>41760</v>
      </c>
      <c r="M97" s="378"/>
      <c r="N97" s="400"/>
      <c r="O97" s="132">
        <v>41817</v>
      </c>
      <c r="P97" s="382"/>
      <c r="Q97" s="207" t="s">
        <v>38</v>
      </c>
      <c r="R97" s="374"/>
      <c r="S97" s="445"/>
    </row>
    <row r="98" spans="1:19" ht="18">
      <c r="A98" s="87" t="s">
        <v>113</v>
      </c>
      <c r="B98" s="40"/>
      <c r="C98" s="73">
        <v>778.84</v>
      </c>
      <c r="D98" s="82"/>
      <c r="E98" s="485"/>
      <c r="F98" s="461">
        <v>778.84</v>
      </c>
      <c r="G98" s="441"/>
      <c r="H98" s="428"/>
      <c r="I98" s="419"/>
      <c r="J98" s="419"/>
      <c r="K98" s="574">
        <v>41760</v>
      </c>
      <c r="L98" s="392">
        <v>41760</v>
      </c>
      <c r="M98" s="378"/>
      <c r="N98" s="400"/>
      <c r="O98" s="132">
        <v>41817</v>
      </c>
      <c r="P98" s="382"/>
      <c r="Q98" s="207" t="s">
        <v>38</v>
      </c>
      <c r="R98" s="374"/>
      <c r="S98" s="445"/>
    </row>
    <row r="99" spans="1:19" ht="18">
      <c r="A99" s="87" t="s">
        <v>114</v>
      </c>
      <c r="B99" s="40"/>
      <c r="C99" s="73">
        <v>164</v>
      </c>
      <c r="D99" s="82"/>
      <c r="E99" s="485"/>
      <c r="F99" s="461">
        <v>164</v>
      </c>
      <c r="G99" s="441"/>
      <c r="H99" s="428"/>
      <c r="I99" s="419"/>
      <c r="J99" s="419"/>
      <c r="K99" s="574">
        <v>41760</v>
      </c>
      <c r="L99" s="392">
        <v>41760</v>
      </c>
      <c r="M99" s="378"/>
      <c r="N99" s="400"/>
      <c r="O99" s="132">
        <v>41817</v>
      </c>
      <c r="P99" s="382"/>
      <c r="Q99" s="207" t="s">
        <v>38</v>
      </c>
      <c r="R99" s="374"/>
      <c r="S99" s="445"/>
    </row>
    <row r="100" spans="1:19" ht="20.399999999999999">
      <c r="A100" s="356" t="s">
        <v>115</v>
      </c>
      <c r="B100" s="355">
        <f>SUM(B101:B118)</f>
        <v>129302.84999999999</v>
      </c>
      <c r="C100" s="453">
        <f>SUM(C101:C118)</f>
        <v>129287.15</v>
      </c>
      <c r="D100" s="453">
        <f>SUM(D101:D118)</f>
        <v>129287.15</v>
      </c>
      <c r="E100" s="454">
        <f>SUM(E101:E118)</f>
        <v>15.699999999999818</v>
      </c>
      <c r="F100" s="455">
        <f>SUM(F101,F108,F111)</f>
        <v>129302.84999999999</v>
      </c>
      <c r="G100" s="456">
        <f>SUM(G101:G118)</f>
        <v>-9.0949470177292824E-13</v>
      </c>
      <c r="H100" s="519"/>
      <c r="I100" s="520"/>
      <c r="J100" s="582"/>
      <c r="K100" s="580"/>
      <c r="L100" s="521"/>
      <c r="M100" s="520"/>
      <c r="N100" s="515"/>
      <c r="O100" s="522"/>
      <c r="P100" s="523"/>
      <c r="Q100" s="524"/>
      <c r="R100" s="455">
        <f>SUM(R101:R118)</f>
        <v>129302.84999999999</v>
      </c>
      <c r="S100" s="456"/>
    </row>
    <row r="101" spans="1:19" ht="18">
      <c r="A101" s="363" t="s">
        <v>116</v>
      </c>
      <c r="B101" s="437">
        <v>101254.29</v>
      </c>
      <c r="C101" s="364"/>
      <c r="D101" s="364">
        <f>SUM(C102:C107)</f>
        <v>101254.29</v>
      </c>
      <c r="E101" s="97">
        <f>SUM(R101-D101)</f>
        <v>0</v>
      </c>
      <c r="F101" s="457">
        <f>SUM(F102:F107)</f>
        <v>101254.29</v>
      </c>
      <c r="G101" s="439">
        <f>SUM(B101-F101)</f>
        <v>0</v>
      </c>
      <c r="H101" s="525"/>
      <c r="I101" s="526"/>
      <c r="J101" s="526"/>
      <c r="K101" s="581"/>
      <c r="L101" s="527"/>
      <c r="M101" s="526"/>
      <c r="N101" s="528"/>
      <c r="O101" s="529"/>
      <c r="P101" s="530"/>
      <c r="Q101" s="531"/>
      <c r="R101" s="598">
        <v>101254.29</v>
      </c>
      <c r="S101" s="436"/>
    </row>
    <row r="102" spans="1:19" ht="18">
      <c r="A102" s="458" t="s">
        <v>117</v>
      </c>
      <c r="B102" s="459"/>
      <c r="C102" s="460">
        <v>13350.95</v>
      </c>
      <c r="D102" s="65"/>
      <c r="E102" s="198"/>
      <c r="F102" s="461">
        <v>13350.95</v>
      </c>
      <c r="G102" s="462"/>
      <c r="H102" s="79"/>
      <c r="I102" s="67"/>
      <c r="J102" s="67"/>
      <c r="K102" s="571">
        <v>41087</v>
      </c>
      <c r="L102" s="532"/>
      <c r="M102" s="419">
        <v>41036</v>
      </c>
      <c r="N102" s="429">
        <v>41087</v>
      </c>
      <c r="O102" s="533"/>
      <c r="P102" s="530"/>
      <c r="Q102" s="531"/>
      <c r="R102" s="463"/>
      <c r="S102" s="597"/>
    </row>
    <row r="103" spans="1:19" ht="18">
      <c r="A103" s="458" t="s">
        <v>118</v>
      </c>
      <c r="B103" s="459"/>
      <c r="C103" s="460">
        <v>11462</v>
      </c>
      <c r="D103" s="65"/>
      <c r="E103" s="198"/>
      <c r="F103" s="461">
        <v>11462</v>
      </c>
      <c r="G103" s="462"/>
      <c r="H103" s="79"/>
      <c r="I103" s="67"/>
      <c r="J103" s="67"/>
      <c r="K103" s="571">
        <v>41130</v>
      </c>
      <c r="L103" s="532"/>
      <c r="M103" s="419">
        <v>41095</v>
      </c>
      <c r="N103" s="429">
        <v>41130</v>
      </c>
      <c r="O103" s="533"/>
      <c r="P103" s="530"/>
      <c r="Q103" s="531"/>
      <c r="R103" s="463"/>
      <c r="S103" s="597"/>
    </row>
    <row r="104" spans="1:19" ht="18">
      <c r="A104" s="39" t="s">
        <v>119</v>
      </c>
      <c r="B104" s="464"/>
      <c r="C104" s="460">
        <v>59941.34</v>
      </c>
      <c r="D104" s="66"/>
      <c r="E104" s="465"/>
      <c r="F104" s="461">
        <v>59941.34</v>
      </c>
      <c r="G104" s="466"/>
      <c r="H104" s="428">
        <v>41487</v>
      </c>
      <c r="I104" s="419">
        <v>41605</v>
      </c>
      <c r="J104" s="419">
        <v>41627</v>
      </c>
      <c r="K104" s="574">
        <v>41634</v>
      </c>
      <c r="L104" s="387"/>
      <c r="M104" s="419">
        <v>41585</v>
      </c>
      <c r="N104" s="429">
        <v>41626</v>
      </c>
      <c r="O104" s="132">
        <v>41618</v>
      </c>
      <c r="P104" s="382"/>
      <c r="Q104" s="208" t="s">
        <v>120</v>
      </c>
      <c r="R104" s="467"/>
      <c r="S104" s="436" t="s">
        <v>121</v>
      </c>
    </row>
    <row r="105" spans="1:19" ht="18">
      <c r="A105" s="39" t="s">
        <v>122</v>
      </c>
      <c r="B105" s="464"/>
      <c r="C105" s="460">
        <v>9000</v>
      </c>
      <c r="D105" s="66"/>
      <c r="E105" s="465"/>
      <c r="F105" s="461">
        <v>9000</v>
      </c>
      <c r="G105" s="466"/>
      <c r="H105" s="428">
        <v>41947</v>
      </c>
      <c r="I105" s="419"/>
      <c r="J105" s="419">
        <v>41730</v>
      </c>
      <c r="K105" s="574">
        <v>41732</v>
      </c>
      <c r="L105" s="387">
        <v>41732</v>
      </c>
      <c r="M105" s="419"/>
      <c r="N105" s="429"/>
      <c r="O105" s="132">
        <v>41817</v>
      </c>
      <c r="P105" s="382"/>
      <c r="Q105" s="208"/>
      <c r="R105" s="467"/>
      <c r="S105" s="436"/>
    </row>
    <row r="106" spans="1:19" ht="31.2">
      <c r="A106" s="39" t="s">
        <v>123</v>
      </c>
      <c r="B106" s="464"/>
      <c r="C106" s="460">
        <v>4500</v>
      </c>
      <c r="D106" s="66"/>
      <c r="E106" s="465"/>
      <c r="F106" s="461">
        <v>4500</v>
      </c>
      <c r="G106" s="466"/>
      <c r="H106" s="428"/>
      <c r="I106" s="419"/>
      <c r="J106" s="419">
        <v>41725</v>
      </c>
      <c r="K106" s="574">
        <v>41760</v>
      </c>
      <c r="L106" s="387">
        <v>41760</v>
      </c>
      <c r="M106" s="419"/>
      <c r="N106" s="429"/>
      <c r="O106" s="132">
        <v>41817</v>
      </c>
      <c r="P106" s="382"/>
      <c r="Q106" s="208"/>
      <c r="R106" s="598"/>
      <c r="S106" s="599"/>
    </row>
    <row r="107" spans="1:19" ht="31.2">
      <c r="A107" s="39" t="s">
        <v>124</v>
      </c>
      <c r="B107" s="464"/>
      <c r="C107" s="460">
        <v>3000</v>
      </c>
      <c r="D107" s="66"/>
      <c r="E107" s="465"/>
      <c r="F107" s="461">
        <v>3000</v>
      </c>
      <c r="G107" s="466"/>
      <c r="H107" s="428"/>
      <c r="I107" s="419"/>
      <c r="J107" s="419">
        <v>41743</v>
      </c>
      <c r="K107" s="574">
        <v>41746</v>
      </c>
      <c r="L107" s="387">
        <v>41746</v>
      </c>
      <c r="M107" s="419"/>
      <c r="N107" s="429"/>
      <c r="O107" s="132">
        <v>41789</v>
      </c>
      <c r="P107" s="382"/>
      <c r="Q107" s="208"/>
      <c r="R107" s="467"/>
      <c r="S107" s="436"/>
    </row>
    <row r="108" spans="1:19" ht="18">
      <c r="A108" s="363" t="s">
        <v>125</v>
      </c>
      <c r="B108" s="437">
        <v>6972.86</v>
      </c>
      <c r="C108" s="438"/>
      <c r="D108" s="468">
        <f>SUM(C109,C110)</f>
        <v>6957.16</v>
      </c>
      <c r="E108" s="600">
        <f>SUM(R108-D108)</f>
        <v>15.699999999999818</v>
      </c>
      <c r="F108" s="457">
        <f>SUM(F109:F110)</f>
        <v>6972.8600000000006</v>
      </c>
      <c r="G108" s="551">
        <f>SUM(B108-F108)</f>
        <v>-9.0949470177292824E-13</v>
      </c>
      <c r="H108" s="451"/>
      <c r="I108" s="415"/>
      <c r="J108" s="415"/>
      <c r="K108" s="578"/>
      <c r="L108" s="389"/>
      <c r="M108" s="415"/>
      <c r="N108" s="371"/>
      <c r="O108" s="390"/>
      <c r="P108" s="373"/>
      <c r="Q108" s="207"/>
      <c r="R108" s="374">
        <v>6972.86</v>
      </c>
      <c r="S108" s="436"/>
    </row>
    <row r="109" spans="1:19" ht="18">
      <c r="A109" s="87" t="s">
        <v>126</v>
      </c>
      <c r="B109" s="481"/>
      <c r="C109" s="440">
        <v>2257.16</v>
      </c>
      <c r="D109" s="488"/>
      <c r="E109" s="485"/>
      <c r="F109" s="461">
        <v>2272.86</v>
      </c>
      <c r="G109" s="441"/>
      <c r="H109" s="428" t="s">
        <v>38</v>
      </c>
      <c r="I109" s="419" t="s">
        <v>38</v>
      </c>
      <c r="J109" s="419">
        <v>41717</v>
      </c>
      <c r="K109" s="574">
        <v>41732</v>
      </c>
      <c r="L109" s="387">
        <v>41733</v>
      </c>
      <c r="M109" s="419" t="s">
        <v>38</v>
      </c>
      <c r="N109" s="419" t="s">
        <v>38</v>
      </c>
      <c r="O109" s="132">
        <v>41817</v>
      </c>
      <c r="P109" s="373"/>
      <c r="Q109" s="207"/>
      <c r="R109" s="482"/>
      <c r="S109" s="445"/>
    </row>
    <row r="110" spans="1:19" ht="18">
      <c r="A110" s="87" t="s">
        <v>127</v>
      </c>
      <c r="B110" s="481"/>
      <c r="C110" s="440">
        <v>4700</v>
      </c>
      <c r="D110" s="488"/>
      <c r="E110" s="485"/>
      <c r="F110" s="461">
        <v>4700</v>
      </c>
      <c r="G110" s="441"/>
      <c r="H110" s="428">
        <v>41722</v>
      </c>
      <c r="I110" s="419"/>
      <c r="J110" s="419">
        <v>41722</v>
      </c>
      <c r="K110" s="574">
        <v>41732</v>
      </c>
      <c r="L110" s="387">
        <v>41733</v>
      </c>
      <c r="M110" s="419" t="s">
        <v>38</v>
      </c>
      <c r="N110" s="419" t="s">
        <v>38</v>
      </c>
      <c r="O110" s="132">
        <v>41789</v>
      </c>
      <c r="P110" s="373"/>
      <c r="Q110" s="207"/>
      <c r="R110" s="482"/>
      <c r="S110" s="445"/>
    </row>
    <row r="111" spans="1:19" ht="34.799999999999997">
      <c r="A111" s="363" t="s">
        <v>128</v>
      </c>
      <c r="B111" s="437">
        <v>21075.7</v>
      </c>
      <c r="C111" s="438"/>
      <c r="D111" s="364">
        <f>SUM(C112:C118)</f>
        <v>21075.7</v>
      </c>
      <c r="E111" s="97">
        <f>SUM(B111-D111)</f>
        <v>0</v>
      </c>
      <c r="F111" s="457">
        <f>SUM(F112:F118)</f>
        <v>21075.7</v>
      </c>
      <c r="G111" s="439">
        <f>SUM(B111-SUM(F112:F118))</f>
        <v>0</v>
      </c>
      <c r="H111" s="367"/>
      <c r="I111" s="368"/>
      <c r="J111" s="368"/>
      <c r="K111" s="573"/>
      <c r="L111" s="389"/>
      <c r="M111" s="368"/>
      <c r="N111" s="371"/>
      <c r="O111" s="390"/>
      <c r="P111" s="382"/>
      <c r="Q111" s="208"/>
      <c r="R111" s="374">
        <v>21075.7</v>
      </c>
      <c r="S111" s="469"/>
    </row>
    <row r="112" spans="1:19" ht="15.6">
      <c r="A112" s="385" t="s">
        <v>129</v>
      </c>
      <c r="B112" s="432"/>
      <c r="C112" s="460">
        <v>2000</v>
      </c>
      <c r="D112" s="489"/>
      <c r="E112" s="490"/>
      <c r="F112" s="491">
        <v>2000</v>
      </c>
      <c r="G112" s="446"/>
      <c r="H112" s="217"/>
      <c r="I112" s="378"/>
      <c r="J112" s="379">
        <v>41243</v>
      </c>
      <c r="K112" s="571">
        <v>41256</v>
      </c>
      <c r="L112" s="392">
        <v>41345</v>
      </c>
      <c r="M112" s="378"/>
      <c r="N112" s="381"/>
      <c r="O112" s="132">
        <v>41394</v>
      </c>
      <c r="P112" s="134"/>
      <c r="Q112" s="201"/>
      <c r="R112" s="405"/>
      <c r="S112" s="470" t="s">
        <v>130</v>
      </c>
    </row>
    <row r="113" spans="1:19" ht="15.6">
      <c r="A113" s="385" t="s">
        <v>131</v>
      </c>
      <c r="B113" s="432"/>
      <c r="C113" s="460">
        <v>2000</v>
      </c>
      <c r="D113" s="489"/>
      <c r="E113" s="490"/>
      <c r="F113" s="491">
        <v>2000</v>
      </c>
      <c r="G113" s="446"/>
      <c r="H113" s="217"/>
      <c r="I113" s="378"/>
      <c r="J113" s="379"/>
      <c r="K113" s="571">
        <v>41257</v>
      </c>
      <c r="L113" s="392">
        <v>41345</v>
      </c>
      <c r="M113" s="378"/>
      <c r="N113" s="381"/>
      <c r="O113" s="132">
        <v>41394</v>
      </c>
      <c r="P113" s="134"/>
      <c r="Q113" s="201"/>
      <c r="R113" s="405"/>
      <c r="S113" s="406"/>
    </row>
    <row r="114" spans="1:19" ht="15.6">
      <c r="A114" s="385" t="s">
        <v>132</v>
      </c>
      <c r="B114" s="432"/>
      <c r="C114" s="460">
        <v>5000</v>
      </c>
      <c r="D114" s="489"/>
      <c r="E114" s="490"/>
      <c r="F114" s="491">
        <v>5000</v>
      </c>
      <c r="G114" s="446"/>
      <c r="H114" s="217"/>
      <c r="I114" s="378"/>
      <c r="J114" s="378"/>
      <c r="K114" s="571">
        <v>41296</v>
      </c>
      <c r="L114" s="392">
        <v>41347</v>
      </c>
      <c r="M114" s="378"/>
      <c r="N114" s="381"/>
      <c r="O114" s="44">
        <v>41394</v>
      </c>
      <c r="P114" s="134"/>
      <c r="Q114" s="201"/>
      <c r="R114" s="405"/>
      <c r="S114" s="406"/>
    </row>
    <row r="115" spans="1:19" ht="15.6">
      <c r="A115" s="87" t="s">
        <v>133</v>
      </c>
      <c r="B115" s="432"/>
      <c r="C115" s="460">
        <v>4425.7</v>
      </c>
      <c r="D115" s="489"/>
      <c r="E115" s="490"/>
      <c r="F115" s="491">
        <v>4425.7</v>
      </c>
      <c r="G115" s="446"/>
      <c r="H115" s="217"/>
      <c r="I115" s="378"/>
      <c r="J115" s="378"/>
      <c r="K115" s="571">
        <v>41346</v>
      </c>
      <c r="L115" s="387">
        <v>41366</v>
      </c>
      <c r="M115" s="66"/>
      <c r="N115" s="381"/>
      <c r="O115" s="44">
        <v>41394</v>
      </c>
      <c r="P115" s="134"/>
      <c r="Q115" s="201"/>
      <c r="R115" s="405"/>
      <c r="S115" s="406"/>
    </row>
    <row r="116" spans="1:19" ht="15.6">
      <c r="A116" s="385" t="s">
        <v>134</v>
      </c>
      <c r="B116" s="432"/>
      <c r="C116" s="460">
        <v>5950</v>
      </c>
      <c r="D116" s="489"/>
      <c r="E116" s="490"/>
      <c r="F116" s="491">
        <v>5950</v>
      </c>
      <c r="G116" s="446"/>
      <c r="H116" s="413">
        <v>41360</v>
      </c>
      <c r="I116" s="378" t="s">
        <v>49</v>
      </c>
      <c r="J116" s="379">
        <v>41360</v>
      </c>
      <c r="K116" s="571">
        <v>41409</v>
      </c>
      <c r="L116" s="392">
        <v>41410</v>
      </c>
      <c r="M116" s="378"/>
      <c r="N116" s="381"/>
      <c r="O116" s="44">
        <v>41455</v>
      </c>
      <c r="P116" s="134"/>
      <c r="Q116" s="201"/>
      <c r="R116" s="405"/>
      <c r="S116" s="406"/>
    </row>
    <row r="117" spans="1:19" ht="15.6">
      <c r="A117" s="385" t="s">
        <v>135</v>
      </c>
      <c r="B117" s="432"/>
      <c r="C117" s="460">
        <v>1500</v>
      </c>
      <c r="D117" s="489"/>
      <c r="E117" s="490"/>
      <c r="F117" s="491">
        <v>1500</v>
      </c>
      <c r="G117" s="446"/>
      <c r="H117" s="217"/>
      <c r="I117" s="378"/>
      <c r="J117" s="378"/>
      <c r="K117" s="571">
        <v>41340</v>
      </c>
      <c r="L117" s="387">
        <v>41366</v>
      </c>
      <c r="M117" s="66"/>
      <c r="N117" s="381"/>
      <c r="O117" s="44">
        <v>41394</v>
      </c>
      <c r="P117" s="134"/>
      <c r="Q117" s="201"/>
      <c r="R117" s="405"/>
      <c r="S117" s="406"/>
    </row>
    <row r="118" spans="1:19" ht="15.6">
      <c r="A118" s="385" t="s">
        <v>136</v>
      </c>
      <c r="B118" s="432"/>
      <c r="C118" s="460">
        <v>200</v>
      </c>
      <c r="D118" s="489"/>
      <c r="E118" s="490"/>
      <c r="F118" s="491">
        <v>200</v>
      </c>
      <c r="G118" s="446"/>
      <c r="H118" s="217"/>
      <c r="I118" s="378"/>
      <c r="J118" s="378"/>
      <c r="K118" s="571">
        <v>41368</v>
      </c>
      <c r="L118" s="392">
        <v>41382</v>
      </c>
      <c r="M118" s="378"/>
      <c r="N118" s="381"/>
      <c r="O118" s="44">
        <v>41432</v>
      </c>
      <c r="P118" s="134"/>
      <c r="Q118" s="201"/>
      <c r="R118" s="405"/>
      <c r="S118" s="406"/>
    </row>
    <row r="119" spans="1:19">
      <c r="E119" t="s">
        <v>137</v>
      </c>
      <c r="F119" s="734">
        <f>+SUM(F109:F110,F105:F107,F94:F99,F83:F84,F64:F65,F60:F62)</f>
        <v>45705.52</v>
      </c>
    </row>
  </sheetData>
  <mergeCells count="1">
    <mergeCell ref="A1:S1"/>
  </mergeCells>
  <pageMargins left="0.7" right="0.7" top="0.75" bottom="0.75" header="0.3" footer="0.3"/>
  <pageSetup paperSize="25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6736F-5EF0-4357-B3DB-F51537B39456}">
  <sheetPr>
    <tabColor rgb="FFC00000"/>
    <pageSetUpPr fitToPage="1"/>
  </sheetPr>
  <dimension ref="A1:AG47"/>
  <sheetViews>
    <sheetView zoomScale="85" zoomScaleNormal="85" workbookViewId="0">
      <selection activeCell="G8" sqref="G8"/>
    </sheetView>
  </sheetViews>
  <sheetFormatPr defaultColWidth="9.109375" defaultRowHeight="14.4"/>
  <cols>
    <col min="1" max="1" width="50.5546875" customWidth="1"/>
    <col min="2" max="2" width="40.33203125" bestFit="1" customWidth="1"/>
    <col min="3" max="3" width="21.6640625" style="912" customWidth="1"/>
    <col min="4" max="5" width="21.33203125" customWidth="1"/>
    <col min="6" max="6" width="20.6640625" customWidth="1"/>
    <col min="7" max="7" width="21.33203125" customWidth="1"/>
    <col min="8" max="18" width="10.5546875" customWidth="1"/>
    <col min="19" max="19" width="21.33203125" customWidth="1"/>
  </cols>
  <sheetData>
    <row r="1" spans="1:33" ht="26.4" thickTop="1">
      <c r="A1" s="1988" t="s">
        <v>574</v>
      </c>
      <c r="B1" s="1989"/>
      <c r="C1" s="1989"/>
      <c r="D1" s="1989"/>
      <c r="E1" s="1989"/>
      <c r="F1" s="1989"/>
      <c r="G1" s="1989"/>
      <c r="H1" s="1989"/>
      <c r="I1" s="1989"/>
      <c r="J1" s="1989"/>
      <c r="K1" s="1989"/>
      <c r="L1" s="1989"/>
      <c r="M1" s="1989"/>
      <c r="N1" s="1989"/>
      <c r="O1" s="1989"/>
      <c r="P1" s="1989"/>
      <c r="Q1" s="1989"/>
      <c r="R1" s="1989"/>
      <c r="S1" s="1990"/>
    </row>
    <row r="2" spans="1:33" ht="75">
      <c r="A2" s="629" t="s">
        <v>139</v>
      </c>
      <c r="B2" s="83" t="s">
        <v>575</v>
      </c>
      <c r="C2" s="913" t="s">
        <v>249</v>
      </c>
      <c r="D2" s="88" t="s">
        <v>4</v>
      </c>
      <c r="E2" s="94" t="s">
        <v>141</v>
      </c>
      <c r="F2" s="648" t="s">
        <v>6</v>
      </c>
      <c r="G2" s="649" t="s">
        <v>250</v>
      </c>
      <c r="H2" s="638" t="s">
        <v>143</v>
      </c>
      <c r="I2" s="639" t="s">
        <v>9</v>
      </c>
      <c r="J2" s="639" t="s">
        <v>10</v>
      </c>
      <c r="K2" s="640" t="s">
        <v>11</v>
      </c>
      <c r="L2" s="641" t="s">
        <v>12</v>
      </c>
      <c r="M2" s="642" t="s">
        <v>13</v>
      </c>
      <c r="N2" s="643" t="s">
        <v>14</v>
      </c>
      <c r="O2" s="644" t="s">
        <v>15</v>
      </c>
      <c r="P2" s="645" t="s">
        <v>251</v>
      </c>
      <c r="Q2" s="638" t="s">
        <v>147</v>
      </c>
      <c r="R2" s="646" t="s">
        <v>18</v>
      </c>
      <c r="S2" s="647" t="s">
        <v>19</v>
      </c>
    </row>
    <row r="3" spans="1:33" ht="21">
      <c r="A3" s="630" t="s">
        <v>20</v>
      </c>
      <c r="B3" s="851">
        <v>76500</v>
      </c>
      <c r="C3" s="914"/>
      <c r="D3" s="89"/>
      <c r="E3" s="95">
        <f>SUM(E4,E6,E28)</f>
        <v>1.0000000002037268E-2</v>
      </c>
      <c r="F3" s="840">
        <f>SUM(F4,F6,F28)</f>
        <v>74999.989999999991</v>
      </c>
      <c r="G3" s="105">
        <f>D3-F3</f>
        <v>-74999.989999999991</v>
      </c>
      <c r="H3" s="754"/>
      <c r="I3" s="755"/>
      <c r="J3" s="755"/>
      <c r="K3" s="231"/>
      <c r="L3" s="756"/>
      <c r="M3" s="755"/>
      <c r="N3" s="757"/>
      <c r="O3" s="758"/>
      <c r="P3" s="754"/>
      <c r="Q3" s="185"/>
      <c r="R3" s="759"/>
      <c r="S3" s="760"/>
    </row>
    <row r="4" spans="1:33" ht="21">
      <c r="A4" s="631" t="s">
        <v>21</v>
      </c>
      <c r="B4" s="851">
        <v>1500</v>
      </c>
      <c r="C4" s="905"/>
      <c r="D4" s="91">
        <v>1500</v>
      </c>
      <c r="E4" s="62">
        <f>B4-D4</f>
        <v>0</v>
      </c>
      <c r="F4" s="99">
        <f>SUM(F5)</f>
        <v>0</v>
      </c>
      <c r="G4" s="105">
        <v>1500</v>
      </c>
      <c r="H4" s="754"/>
      <c r="I4" s="755"/>
      <c r="J4" s="755"/>
      <c r="K4" s="231"/>
      <c r="L4" s="756"/>
      <c r="M4" s="755"/>
      <c r="N4" s="757"/>
      <c r="O4" s="758"/>
      <c r="P4" s="754"/>
      <c r="Q4" s="185"/>
      <c r="R4" s="759"/>
      <c r="S4" s="760"/>
    </row>
    <row r="5" spans="1:33" ht="17.399999999999999">
      <c r="A5" s="632"/>
      <c r="B5" s="67"/>
      <c r="C5" s="915"/>
      <c r="D5" s="67"/>
      <c r="E5" s="71"/>
      <c r="F5" s="79"/>
      <c r="G5" s="106"/>
      <c r="H5" s="43"/>
      <c r="I5" s="18"/>
      <c r="J5" s="19"/>
      <c r="K5" s="47"/>
      <c r="L5" s="17"/>
      <c r="M5" s="18"/>
      <c r="N5" s="126"/>
      <c r="O5" s="22"/>
      <c r="P5" s="25"/>
      <c r="Q5" s="26"/>
      <c r="R5" s="138"/>
      <c r="S5" s="144"/>
    </row>
    <row r="6" spans="1:33" ht="36">
      <c r="A6" s="1616" t="s">
        <v>576</v>
      </c>
      <c r="B6" s="85">
        <v>32839</v>
      </c>
      <c r="C6" s="907" t="s">
        <v>306</v>
      </c>
      <c r="D6" s="1022">
        <f>SUM(C7:C27)</f>
        <v>32838.99</v>
      </c>
      <c r="E6" s="903">
        <f>B6-D6</f>
        <v>1.0000000002037268E-2</v>
      </c>
      <c r="F6" s="100">
        <f>SUM(F7:F19)</f>
        <v>32838.99</v>
      </c>
      <c r="G6" s="1845">
        <f>B6-F6</f>
        <v>1.0000000002037268E-2</v>
      </c>
      <c r="H6" s="233"/>
      <c r="I6" s="232"/>
      <c r="J6" s="232"/>
      <c r="K6" s="682"/>
      <c r="L6" s="233"/>
      <c r="M6" s="232"/>
      <c r="N6" s="183"/>
      <c r="O6" s="761"/>
      <c r="P6" s="754"/>
      <c r="Q6" s="762"/>
      <c r="R6" s="763"/>
      <c r="S6" s="1006"/>
      <c r="AC6">
        <v>6910.9</v>
      </c>
      <c r="AE6">
        <v>6392.47</v>
      </c>
      <c r="AG6">
        <v>40135.03</v>
      </c>
    </row>
    <row r="7" spans="1:33" s="1120" customFormat="1" ht="13.8">
      <c r="A7" s="1327" t="s">
        <v>577</v>
      </c>
      <c r="B7" s="1183"/>
      <c r="C7" s="1143">
        <v>8287.6299999999992</v>
      </c>
      <c r="D7" s="1184"/>
      <c r="E7" s="1194" t="s">
        <v>552</v>
      </c>
      <c r="F7" s="1533">
        <v>8287.6299999999992</v>
      </c>
      <c r="G7" s="1463">
        <f t="shared" ref="G7:G13" si="0">C7-F7</f>
        <v>0</v>
      </c>
      <c r="H7" s="1195"/>
      <c r="I7" s="1195" t="s">
        <v>578</v>
      </c>
      <c r="J7" s="1196">
        <v>45383</v>
      </c>
      <c r="K7" s="1196"/>
      <c r="L7" s="1001"/>
      <c r="M7" s="1146"/>
      <c r="N7" s="1196"/>
      <c r="O7" s="1148"/>
      <c r="P7" s="1149"/>
      <c r="Q7" s="1150"/>
      <c r="R7" s="1197"/>
      <c r="S7" s="1210"/>
    </row>
    <row r="8" spans="1:33" s="1120" customFormat="1" ht="13.8">
      <c r="A8" s="1182" t="s">
        <v>579</v>
      </c>
      <c r="B8" s="1183"/>
      <c r="C8" s="1143">
        <v>5400</v>
      </c>
      <c r="D8" s="1184" t="s">
        <v>396</v>
      </c>
      <c r="E8" s="1194"/>
      <c r="F8" s="1533">
        <v>5400</v>
      </c>
      <c r="G8" s="1463">
        <f t="shared" si="0"/>
        <v>0</v>
      </c>
      <c r="H8" s="1195"/>
      <c r="I8" s="1195" t="s">
        <v>580</v>
      </c>
      <c r="J8" s="1196">
        <v>45337</v>
      </c>
      <c r="K8" s="1196">
        <v>45890</v>
      </c>
      <c r="L8" s="1001"/>
      <c r="M8" s="1146"/>
      <c r="N8" s="1196"/>
      <c r="O8" s="1148"/>
      <c r="P8" s="1149"/>
      <c r="Q8" s="1150"/>
      <c r="R8" s="1197"/>
      <c r="S8" s="1211"/>
    </row>
    <row r="9" spans="1:33" s="1120" customFormat="1" ht="13.8">
      <c r="A9" s="1182" t="s">
        <v>581</v>
      </c>
      <c r="B9" s="1183"/>
      <c r="C9" s="1143">
        <v>1925</v>
      </c>
      <c r="D9" s="1184"/>
      <c r="E9" s="1194" t="s">
        <v>552</v>
      </c>
      <c r="F9" s="1533">
        <v>1925</v>
      </c>
      <c r="G9" s="1463">
        <f t="shared" si="0"/>
        <v>0</v>
      </c>
      <c r="H9" s="1195">
        <v>45412</v>
      </c>
      <c r="I9" s="1195" t="s">
        <v>582</v>
      </c>
      <c r="J9" s="1196">
        <v>45574</v>
      </c>
      <c r="K9" s="1196">
        <v>45601</v>
      </c>
      <c r="L9" s="1001"/>
      <c r="M9" s="1146"/>
      <c r="N9" s="1196"/>
      <c r="O9" s="1148"/>
      <c r="P9" s="1149"/>
      <c r="Q9" s="1150"/>
      <c r="R9" s="1197"/>
      <c r="S9" s="1211"/>
    </row>
    <row r="10" spans="1:33" ht="17.399999999999999">
      <c r="A10" s="1000" t="s">
        <v>583</v>
      </c>
      <c r="B10" s="966"/>
      <c r="C10" s="1004">
        <v>5106</v>
      </c>
      <c r="D10" s="92"/>
      <c r="E10" s="97" t="s">
        <v>552</v>
      </c>
      <c r="F10" s="1534">
        <v>5106</v>
      </c>
      <c r="G10" s="1463">
        <f t="shared" si="0"/>
        <v>0</v>
      </c>
      <c r="H10" s="957">
        <v>45447</v>
      </c>
      <c r="I10" s="955" t="s">
        <v>584</v>
      </c>
      <c r="J10" s="955">
        <v>45447</v>
      </c>
      <c r="K10" s="890"/>
      <c r="L10" s="115"/>
      <c r="M10" s="18"/>
      <c r="N10" s="126"/>
      <c r="O10" s="44"/>
      <c r="P10" s="25"/>
      <c r="Q10" s="553"/>
      <c r="R10" s="140"/>
      <c r="S10" s="144"/>
    </row>
    <row r="11" spans="1:33" ht="17.399999999999999">
      <c r="A11" s="874" t="s">
        <v>585</v>
      </c>
      <c r="B11" s="885"/>
      <c r="C11" s="978">
        <v>2000</v>
      </c>
      <c r="D11" s="92"/>
      <c r="E11" s="97" t="s">
        <v>552</v>
      </c>
      <c r="F11" s="1534">
        <v>2000</v>
      </c>
      <c r="G11" s="1463">
        <f t="shared" si="0"/>
        <v>0</v>
      </c>
      <c r="H11" s="957">
        <v>45447</v>
      </c>
      <c r="I11" s="955" t="s">
        <v>586</v>
      </c>
      <c r="J11" s="955">
        <v>45456</v>
      </c>
      <c r="K11" s="890"/>
      <c r="L11" s="115"/>
      <c r="M11" s="18"/>
      <c r="N11" s="126"/>
      <c r="O11" s="44"/>
      <c r="P11" s="25"/>
      <c r="Q11" s="553"/>
      <c r="R11" s="140"/>
      <c r="S11" s="144"/>
    </row>
    <row r="12" spans="1:33" ht="17.399999999999999">
      <c r="A12" s="874" t="s">
        <v>587</v>
      </c>
      <c r="C12" s="978">
        <v>2082.7199999999998</v>
      </c>
      <c r="D12" s="92"/>
      <c r="E12" s="97" t="s">
        <v>552</v>
      </c>
      <c r="F12" s="1463">
        <v>2082.7199999999998</v>
      </c>
      <c r="G12" s="1463">
        <f t="shared" si="0"/>
        <v>0</v>
      </c>
      <c r="H12" s="957">
        <v>45386</v>
      </c>
      <c r="I12" s="955" t="s">
        <v>588</v>
      </c>
      <c r="J12" s="955">
        <v>45453</v>
      </c>
      <c r="K12" s="890">
        <v>45461</v>
      </c>
      <c r="L12" s="115"/>
      <c r="M12" s="18"/>
      <c r="N12" s="126"/>
      <c r="O12" s="44"/>
      <c r="P12" s="25"/>
      <c r="Q12" s="553"/>
      <c r="R12" s="140"/>
      <c r="S12" s="144"/>
    </row>
    <row r="13" spans="1:33" ht="17.399999999999999">
      <c r="A13" s="874" t="s">
        <v>589</v>
      </c>
      <c r="B13" s="86"/>
      <c r="C13" s="978">
        <v>238.87</v>
      </c>
      <c r="D13" s="92"/>
      <c r="E13" s="97" t="s">
        <v>552</v>
      </c>
      <c r="F13" s="1534">
        <v>238.87</v>
      </c>
      <c r="G13" s="1463">
        <f t="shared" si="0"/>
        <v>0</v>
      </c>
      <c r="H13" s="957">
        <v>45461</v>
      </c>
      <c r="I13" s="955" t="s">
        <v>590</v>
      </c>
      <c r="J13" s="955">
        <v>45454</v>
      </c>
      <c r="K13" s="890">
        <v>45573</v>
      </c>
      <c r="L13" s="115"/>
      <c r="M13" s="18"/>
      <c r="N13" s="126"/>
      <c r="O13" s="44"/>
      <c r="P13" s="25"/>
      <c r="Q13" s="553"/>
      <c r="R13" s="140"/>
      <c r="S13" s="144"/>
    </row>
    <row r="14" spans="1:33" ht="17.399999999999999">
      <c r="A14" s="874" t="s">
        <v>591</v>
      </c>
      <c r="B14" s="86"/>
      <c r="C14" s="978">
        <v>3593.05</v>
      </c>
      <c r="D14" s="92"/>
      <c r="E14" s="97" t="s">
        <v>552</v>
      </c>
      <c r="F14" s="1534">
        <v>3593.05</v>
      </c>
      <c r="G14" s="1463">
        <f t="shared" ref="G14:G22" si="1">C14-F14</f>
        <v>0</v>
      </c>
      <c r="H14" s="888">
        <v>45488</v>
      </c>
      <c r="I14" s="889" t="s">
        <v>592</v>
      </c>
      <c r="J14" s="955">
        <v>45496</v>
      </c>
      <c r="K14" s="890">
        <v>45499</v>
      </c>
      <c r="L14" s="115"/>
      <c r="M14" s="18"/>
      <c r="N14" s="126"/>
      <c r="O14" s="44"/>
      <c r="P14" s="25"/>
      <c r="Q14" s="553"/>
      <c r="R14" s="140"/>
      <c r="S14" s="144"/>
    </row>
    <row r="15" spans="1:33" ht="17.399999999999999">
      <c r="A15" s="874" t="s">
        <v>593</v>
      </c>
      <c r="B15" s="86"/>
      <c r="C15" s="978">
        <v>238.87</v>
      </c>
      <c r="D15" s="92"/>
      <c r="E15" s="97" t="s">
        <v>552</v>
      </c>
      <c r="F15" s="1534">
        <v>238.87</v>
      </c>
      <c r="G15" s="1463">
        <f t="shared" si="1"/>
        <v>0</v>
      </c>
      <c r="H15" s="957">
        <v>45461</v>
      </c>
      <c r="I15" s="955" t="s">
        <v>590</v>
      </c>
      <c r="J15" s="889">
        <v>45484</v>
      </c>
      <c r="K15" s="890">
        <v>45596</v>
      </c>
      <c r="L15" s="115"/>
      <c r="M15" s="18"/>
      <c r="N15" s="126"/>
      <c r="O15" s="44"/>
      <c r="P15" s="25"/>
      <c r="Q15" s="553"/>
      <c r="R15" s="140"/>
      <c r="S15" s="144"/>
    </row>
    <row r="16" spans="1:33" ht="17.399999999999999">
      <c r="A16" s="874" t="s">
        <v>594</v>
      </c>
      <c r="B16" s="86"/>
      <c r="C16" s="978">
        <v>3966.85</v>
      </c>
      <c r="D16" s="92"/>
      <c r="E16" s="97"/>
      <c r="F16" s="1534">
        <v>3966.85</v>
      </c>
      <c r="G16" s="1463">
        <f t="shared" si="1"/>
        <v>0</v>
      </c>
      <c r="H16" s="888">
        <v>45863</v>
      </c>
      <c r="I16" s="889" t="s">
        <v>595</v>
      </c>
      <c r="J16" s="889">
        <v>45895</v>
      </c>
      <c r="K16" s="890">
        <v>45895</v>
      </c>
      <c r="L16" s="115"/>
      <c r="M16" s="18"/>
      <c r="N16" s="126"/>
      <c r="O16" s="44"/>
      <c r="P16" s="25"/>
      <c r="Q16" s="553"/>
      <c r="R16" s="140"/>
      <c r="S16" s="883"/>
    </row>
    <row r="17" spans="1:20" ht="17.399999999999999">
      <c r="A17" s="874"/>
      <c r="B17" s="86"/>
      <c r="C17" s="978"/>
      <c r="D17" s="92"/>
      <c r="E17" s="97"/>
      <c r="F17" s="1536"/>
      <c r="G17" s="1463">
        <f t="shared" si="1"/>
        <v>0</v>
      </c>
      <c r="H17" s="888"/>
      <c r="I17" s="889"/>
      <c r="J17" s="889"/>
      <c r="K17" s="1001"/>
      <c r="L17" s="115"/>
      <c r="M17" s="18"/>
      <c r="N17" s="126"/>
      <c r="O17" s="44"/>
      <c r="P17" s="25"/>
      <c r="Q17" s="553"/>
      <c r="R17" s="140"/>
      <c r="S17" s="144"/>
    </row>
    <row r="18" spans="1:20" ht="17.399999999999999">
      <c r="A18" s="1599"/>
      <c r="B18" s="86"/>
      <c r="C18" s="978"/>
      <c r="D18" s="92"/>
      <c r="E18" s="97"/>
      <c r="F18" s="1536"/>
      <c r="G18" s="1463">
        <f t="shared" si="1"/>
        <v>0</v>
      </c>
      <c r="H18" s="888"/>
      <c r="I18" s="889"/>
      <c r="J18" s="889"/>
      <c r="K18" s="890"/>
      <c r="L18" s="115"/>
      <c r="M18" s="18"/>
      <c r="N18" s="126"/>
      <c r="O18" s="44"/>
      <c r="P18" s="25"/>
      <c r="Q18" s="553"/>
      <c r="R18" s="140"/>
      <c r="S18" s="144"/>
    </row>
    <row r="19" spans="1:20" ht="17.399999999999999">
      <c r="A19" s="874"/>
      <c r="B19" s="885"/>
      <c r="C19" s="978"/>
      <c r="D19" s="92"/>
      <c r="E19" s="97"/>
      <c r="F19" s="1536"/>
      <c r="G19" s="1463">
        <f t="shared" si="1"/>
        <v>0</v>
      </c>
      <c r="H19" s="888"/>
      <c r="I19" s="1002"/>
      <c r="J19" s="889"/>
      <c r="K19" s="890"/>
      <c r="L19" s="115"/>
      <c r="M19" s="18"/>
      <c r="N19" s="126"/>
      <c r="O19" s="44"/>
      <c r="P19" s="25"/>
      <c r="Q19" s="553"/>
      <c r="R19" s="140"/>
      <c r="S19" s="144"/>
    </row>
    <row r="20" spans="1:20" ht="17.399999999999999">
      <c r="A20" s="671"/>
      <c r="B20" s="86"/>
      <c r="C20" s="399"/>
      <c r="D20" s="92"/>
      <c r="E20" s="97"/>
      <c r="F20" s="1536"/>
      <c r="G20" s="1463">
        <f t="shared" si="1"/>
        <v>0</v>
      </c>
      <c r="H20" s="888"/>
      <c r="I20" s="889"/>
      <c r="J20" s="889"/>
      <c r="K20" s="890"/>
      <c r="L20" s="115"/>
      <c r="M20" s="18"/>
      <c r="N20" s="126"/>
      <c r="O20" s="44"/>
      <c r="P20" s="25"/>
      <c r="Q20" s="553"/>
      <c r="R20" s="140"/>
      <c r="S20" s="144"/>
    </row>
    <row r="21" spans="1:20" ht="17.399999999999999">
      <c r="A21" s="874"/>
      <c r="B21" s="590"/>
      <c r="C21" s="399"/>
      <c r="D21" s="92"/>
      <c r="E21" s="97"/>
      <c r="F21" s="1536"/>
      <c r="G21" s="1463">
        <f t="shared" si="1"/>
        <v>0</v>
      </c>
      <c r="H21" s="888"/>
      <c r="I21" s="889"/>
      <c r="J21" s="889"/>
      <c r="K21" s="890"/>
      <c r="L21" s="115"/>
      <c r="M21" s="18"/>
      <c r="N21" s="126"/>
      <c r="O21" s="44"/>
      <c r="P21" s="25"/>
      <c r="Q21" s="553"/>
      <c r="R21" s="140"/>
      <c r="S21" s="144"/>
    </row>
    <row r="22" spans="1:20" ht="17.399999999999999">
      <c r="A22" s="875"/>
      <c r="B22" s="86"/>
      <c r="C22" s="399"/>
      <c r="D22" s="92"/>
      <c r="E22" s="97"/>
      <c r="F22" s="1536"/>
      <c r="G22" s="1463">
        <f t="shared" si="1"/>
        <v>0</v>
      </c>
      <c r="H22" s="888"/>
      <c r="I22" s="889"/>
      <c r="J22" s="889"/>
      <c r="K22" s="890"/>
      <c r="L22" s="115"/>
      <c r="M22" s="18"/>
      <c r="N22" s="126"/>
      <c r="O22" s="44"/>
      <c r="P22" s="25"/>
      <c r="Q22" s="553"/>
      <c r="R22" s="140"/>
      <c r="S22" s="144"/>
    </row>
    <row r="23" spans="1:20" ht="17.399999999999999">
      <c r="A23" s="875"/>
      <c r="B23" s="86"/>
      <c r="C23" s="399"/>
      <c r="D23" s="92"/>
      <c r="E23" s="97"/>
      <c r="F23" s="1536"/>
      <c r="G23" s="1535"/>
      <c r="H23" s="888"/>
      <c r="I23" s="889"/>
      <c r="J23" s="889"/>
      <c r="K23" s="890"/>
      <c r="L23" s="115"/>
      <c r="M23" s="18"/>
      <c r="N23" s="126"/>
      <c r="O23" s="44"/>
      <c r="P23" s="25"/>
      <c r="Q23" s="553"/>
      <c r="R23" s="140"/>
      <c r="S23" s="144"/>
    </row>
    <row r="24" spans="1:20" ht="17.399999999999999">
      <c r="A24" s="875"/>
      <c r="B24" s="86"/>
      <c r="C24" s="399"/>
      <c r="D24" s="92"/>
      <c r="E24" s="97"/>
      <c r="F24" s="1536"/>
      <c r="G24" s="1535"/>
      <c r="H24" s="888"/>
      <c r="I24" s="889"/>
      <c r="J24" s="889"/>
      <c r="K24" s="890"/>
      <c r="L24" s="115"/>
      <c r="M24" s="18"/>
      <c r="N24" s="126"/>
      <c r="O24" s="44"/>
      <c r="P24" s="25"/>
      <c r="Q24" s="553"/>
      <c r="R24" s="140"/>
      <c r="S24" s="144"/>
    </row>
    <row r="25" spans="1:20" ht="17.399999999999999">
      <c r="A25" s="875"/>
      <c r="B25" s="86"/>
      <c r="C25" s="399"/>
      <c r="D25" s="92"/>
      <c r="E25" s="97"/>
      <c r="F25" s="1536"/>
      <c r="G25" s="1535"/>
      <c r="H25" s="888"/>
      <c r="I25" s="889"/>
      <c r="J25" s="998"/>
      <c r="K25" s="890"/>
      <c r="L25" s="115"/>
      <c r="M25" s="18"/>
      <c r="N25" s="126"/>
      <c r="O25" s="44"/>
      <c r="P25" s="25"/>
      <c r="Q25" s="553"/>
      <c r="R25" s="140"/>
      <c r="S25" s="144"/>
    </row>
    <row r="26" spans="1:20" ht="17.399999999999999">
      <c r="A26" s="875"/>
      <c r="B26" s="590"/>
      <c r="C26" s="399"/>
      <c r="D26" s="92"/>
      <c r="E26" s="97"/>
      <c r="F26" s="1536"/>
      <c r="G26" s="1535"/>
      <c r="H26" s="888"/>
      <c r="I26" s="889"/>
      <c r="J26" s="889"/>
      <c r="K26" s="890"/>
      <c r="L26" s="115"/>
      <c r="M26" s="18"/>
      <c r="N26" s="126"/>
      <c r="O26" s="44"/>
      <c r="P26" s="25"/>
      <c r="Q26" s="553"/>
      <c r="R26" s="140"/>
      <c r="S26" s="144"/>
    </row>
    <row r="27" spans="1:20" ht="17.399999999999999">
      <c r="A27" s="879"/>
      <c r="B27" s="590"/>
      <c r="C27" s="399"/>
      <c r="D27" s="92"/>
      <c r="E27" s="97"/>
      <c r="F27" s="1536"/>
      <c r="G27" s="1535"/>
      <c r="H27" s="888"/>
      <c r="I27" s="889"/>
      <c r="J27" s="889"/>
      <c r="K27" s="890"/>
      <c r="L27" s="115"/>
      <c r="M27" s="18"/>
      <c r="N27" s="126"/>
      <c r="O27" s="44"/>
      <c r="P27" s="25"/>
      <c r="Q27" s="553"/>
      <c r="R27" s="140"/>
      <c r="S27" s="144"/>
    </row>
    <row r="28" spans="1:20" ht="33">
      <c r="A28" s="1616" t="s">
        <v>596</v>
      </c>
      <c r="B28" s="85">
        <v>42161</v>
      </c>
      <c r="C28" s="990"/>
      <c r="D28" s="990">
        <f>SUM(C29:C33)</f>
        <v>42161</v>
      </c>
      <c r="E28" s="98">
        <f>B28-D28</f>
        <v>0</v>
      </c>
      <c r="F28" s="102">
        <f>SUM(F29:F43)</f>
        <v>42161</v>
      </c>
      <c r="G28" s="105">
        <f>D28-F28</f>
        <v>0</v>
      </c>
      <c r="H28" s="764"/>
      <c r="I28" s="765"/>
      <c r="J28" s="179"/>
      <c r="K28" s="766"/>
      <c r="L28" s="764"/>
      <c r="M28" s="765"/>
      <c r="N28" s="183"/>
      <c r="O28" s="767"/>
      <c r="P28" s="768"/>
      <c r="Q28" s="769"/>
      <c r="R28" s="770"/>
      <c r="S28" s="771"/>
    </row>
    <row r="29" spans="1:20" ht="15.6">
      <c r="A29" s="1040" t="s">
        <v>573</v>
      </c>
      <c r="B29" s="868"/>
      <c r="C29" s="780">
        <v>20386</v>
      </c>
      <c r="D29" s="781"/>
      <c r="E29" s="485" t="s">
        <v>552</v>
      </c>
      <c r="F29" s="1537">
        <v>20386</v>
      </c>
      <c r="G29" s="1538">
        <f>C29-F29</f>
        <v>0</v>
      </c>
      <c r="H29" s="865">
        <v>45260</v>
      </c>
      <c r="I29" s="865" t="s">
        <v>597</v>
      </c>
      <c r="J29" s="546">
        <v>45294</v>
      </c>
      <c r="K29" s="546"/>
      <c r="L29" s="123"/>
      <c r="M29" s="115"/>
      <c r="N29" s="546"/>
      <c r="O29" s="128"/>
      <c r="P29" s="132"/>
      <c r="Q29" s="53"/>
      <c r="R29" s="846"/>
      <c r="S29" s="817"/>
      <c r="T29" s="989"/>
    </row>
    <row r="30" spans="1:20" ht="15.6">
      <c r="A30" s="1040" t="s">
        <v>598</v>
      </c>
      <c r="B30" s="868"/>
      <c r="C30" s="780"/>
      <c r="D30" s="781" t="s">
        <v>396</v>
      </c>
      <c r="E30" s="485"/>
      <c r="F30" s="1539"/>
      <c r="G30" s="1538">
        <f>C30-F30</f>
        <v>0</v>
      </c>
      <c r="H30" s="865" t="s">
        <v>599</v>
      </c>
      <c r="I30" s="865" t="s">
        <v>600</v>
      </c>
      <c r="J30" s="546"/>
      <c r="K30" s="546"/>
      <c r="L30" s="123"/>
      <c r="M30" s="115"/>
      <c r="N30" s="546"/>
      <c r="O30" s="128"/>
      <c r="P30" s="132"/>
      <c r="Q30" s="53"/>
      <c r="R30" s="846"/>
      <c r="S30" s="817"/>
      <c r="T30" s="816"/>
    </row>
    <row r="31" spans="1:20" ht="28.8">
      <c r="A31" s="1627" t="s">
        <v>601</v>
      </c>
      <c r="B31" s="868"/>
      <c r="C31" s="780">
        <v>19275</v>
      </c>
      <c r="D31" s="781"/>
      <c r="E31" s="485" t="s">
        <v>552</v>
      </c>
      <c r="F31" s="1537">
        <v>19275</v>
      </c>
      <c r="G31" s="1538">
        <f>C31-F31</f>
        <v>0</v>
      </c>
      <c r="H31" s="865">
        <v>45519</v>
      </c>
      <c r="I31" s="865" t="s">
        <v>602</v>
      </c>
      <c r="J31" s="546">
        <v>45618</v>
      </c>
      <c r="K31" s="546">
        <v>45623</v>
      </c>
      <c r="L31" s="123"/>
      <c r="M31" s="115"/>
      <c r="N31" s="546"/>
      <c r="O31" s="128"/>
      <c r="P31" s="132"/>
      <c r="Q31" s="53"/>
      <c r="R31" s="846"/>
      <c r="S31" s="817"/>
      <c r="T31" s="891"/>
    </row>
    <row r="32" spans="1:20" ht="15.6">
      <c r="A32" s="1626"/>
      <c r="B32" s="868"/>
      <c r="C32" s="780"/>
      <c r="D32" s="781"/>
      <c r="E32" s="485"/>
      <c r="F32" s="1537"/>
      <c r="G32" s="1538"/>
      <c r="H32" s="865"/>
      <c r="I32" s="865"/>
      <c r="J32" s="119"/>
      <c r="K32" s="834"/>
      <c r="L32" s="386"/>
      <c r="M32" s="119"/>
      <c r="N32" s="34"/>
      <c r="O32" s="132"/>
      <c r="P32" s="59"/>
      <c r="Q32" s="555"/>
      <c r="R32" s="23"/>
      <c r="S32" s="628"/>
    </row>
    <row r="33" spans="1:19" ht="15.6">
      <c r="A33" s="1626" t="s">
        <v>603</v>
      </c>
      <c r="B33" s="868"/>
      <c r="C33" s="780">
        <v>2500</v>
      </c>
      <c r="D33" s="781" t="s">
        <v>396</v>
      </c>
      <c r="E33" s="485" t="s">
        <v>552</v>
      </c>
      <c r="F33" s="1537">
        <v>2500</v>
      </c>
      <c r="G33" s="1538">
        <f>C33-F33</f>
        <v>0</v>
      </c>
      <c r="H33" s="865">
        <v>45518</v>
      </c>
      <c r="I33" s="865" t="s">
        <v>604</v>
      </c>
      <c r="J33" s="119">
        <v>45608</v>
      </c>
      <c r="K33" s="119">
        <v>45614</v>
      </c>
      <c r="L33" s="119"/>
      <c r="M33" s="119"/>
      <c r="N33" s="616"/>
      <c r="O33" s="119"/>
      <c r="P33" s="373"/>
      <c r="Q33" s="555"/>
      <c r="R33" s="484"/>
      <c r="S33" s="373"/>
    </row>
    <row r="34" spans="1:19" ht="23.25" customHeight="1">
      <c r="A34" s="478"/>
      <c r="B34" s="590"/>
      <c r="C34" s="969"/>
      <c r="D34" s="478"/>
      <c r="E34" s="1026"/>
      <c r="F34" s="1975"/>
      <c r="G34" s="1535"/>
      <c r="H34" s="478"/>
      <c r="I34" s="478"/>
      <c r="J34" s="478"/>
      <c r="K34" s="478"/>
      <c r="L34" s="478"/>
      <c r="M34" s="478"/>
      <c r="N34" s="478"/>
      <c r="O34" s="478"/>
      <c r="P34" s="478"/>
      <c r="Q34" s="478"/>
      <c r="R34" s="478"/>
      <c r="S34" s="478"/>
    </row>
    <row r="35" spans="1:19" ht="23.25" customHeight="1">
      <c r="A35" s="478"/>
      <c r="B35" s="590"/>
      <c r="C35" s="916"/>
      <c r="D35" s="478"/>
      <c r="E35" s="1026"/>
      <c r="F35" s="1976"/>
      <c r="G35" s="1535"/>
      <c r="H35" s="478"/>
      <c r="I35" s="478"/>
      <c r="J35" s="478"/>
      <c r="K35" s="478"/>
      <c r="L35" s="478"/>
      <c r="M35" s="478"/>
      <c r="N35" s="478"/>
      <c r="O35" s="478"/>
      <c r="P35" s="478"/>
      <c r="Q35" s="478"/>
      <c r="R35" s="478"/>
      <c r="S35" s="478"/>
    </row>
    <row r="36" spans="1:19" ht="23.25" customHeight="1">
      <c r="A36" s="478"/>
      <c r="B36" s="859"/>
      <c r="C36" s="916"/>
      <c r="D36" s="478"/>
      <c r="E36" s="1026"/>
      <c r="F36" s="1975"/>
      <c r="G36" s="1535"/>
      <c r="H36" s="478"/>
      <c r="I36" s="478"/>
      <c r="J36" s="478"/>
      <c r="K36" s="478"/>
      <c r="L36" s="478"/>
      <c r="M36" s="478"/>
      <c r="N36" s="478"/>
      <c r="O36" s="478"/>
      <c r="P36" s="478"/>
      <c r="Q36" s="478"/>
      <c r="R36" s="478"/>
      <c r="S36" s="478"/>
    </row>
    <row r="37" spans="1:19" ht="23.25" customHeight="1">
      <c r="A37" s="478"/>
      <c r="B37" s="590"/>
      <c r="C37" s="917"/>
      <c r="D37" s="478"/>
      <c r="E37" s="1026"/>
      <c r="F37" s="1975"/>
      <c r="G37" s="1535"/>
      <c r="H37" s="478"/>
      <c r="I37" s="478"/>
      <c r="J37" s="478"/>
      <c r="K37" s="478"/>
      <c r="L37" s="478"/>
      <c r="M37" s="478"/>
      <c r="N37" s="478"/>
      <c r="O37" s="478"/>
      <c r="P37" s="478"/>
      <c r="Q37" s="478"/>
      <c r="R37" s="478"/>
      <c r="S37" s="478"/>
    </row>
    <row r="38" spans="1:19" ht="23.25" customHeight="1">
      <c r="A38" s="478"/>
      <c r="B38" s="590"/>
      <c r="C38" s="917"/>
      <c r="D38" s="478"/>
      <c r="E38" s="1026"/>
      <c r="F38" s="1975"/>
      <c r="G38" s="1535"/>
      <c r="H38" s="478"/>
      <c r="I38" s="478"/>
      <c r="J38" s="478"/>
      <c r="K38" s="478"/>
      <c r="L38" s="478"/>
      <c r="M38" s="478"/>
      <c r="N38" s="478"/>
      <c r="O38" s="478"/>
      <c r="P38" s="478"/>
      <c r="Q38" s="478"/>
      <c r="R38" s="478"/>
      <c r="S38" s="478"/>
    </row>
    <row r="39" spans="1:19">
      <c r="A39" s="478"/>
      <c r="B39" s="590"/>
      <c r="C39" s="917"/>
      <c r="D39" s="478"/>
      <c r="E39" s="1026"/>
      <c r="F39" s="1975"/>
      <c r="G39" s="1535"/>
      <c r="H39" s="478"/>
      <c r="I39" s="478"/>
      <c r="J39" s="478"/>
      <c r="K39" s="478"/>
      <c r="L39" s="478"/>
      <c r="M39" s="478"/>
      <c r="N39" s="478"/>
      <c r="O39" s="478"/>
      <c r="P39" s="478"/>
      <c r="Q39" s="478"/>
      <c r="R39" s="478"/>
      <c r="S39" s="478"/>
    </row>
    <row r="40" spans="1:19">
      <c r="A40" s="478"/>
      <c r="B40" s="590"/>
      <c r="C40" s="917"/>
      <c r="D40" s="478"/>
      <c r="E40" s="1026"/>
      <c r="F40" s="1976"/>
      <c r="G40" s="1535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</row>
    <row r="41" spans="1:19">
      <c r="A41" s="478"/>
      <c r="B41" s="590"/>
      <c r="C41" s="917"/>
      <c r="D41" s="478"/>
      <c r="E41" s="1026"/>
      <c r="F41" s="1975"/>
      <c r="G41" s="1535"/>
      <c r="H41" s="478"/>
      <c r="I41" s="478"/>
      <c r="J41" s="478"/>
      <c r="K41" s="478"/>
      <c r="L41" s="478"/>
      <c r="M41" s="478"/>
      <c r="N41" s="478"/>
      <c r="O41" s="478"/>
      <c r="P41" s="478"/>
      <c r="Q41" s="478"/>
      <c r="R41" s="478"/>
      <c r="S41" s="478"/>
    </row>
    <row r="42" spans="1:19">
      <c r="A42" s="478"/>
      <c r="B42" s="590"/>
      <c r="C42" s="917"/>
      <c r="D42" s="478"/>
      <c r="E42" s="1026"/>
      <c r="F42" s="1975"/>
      <c r="G42" s="1535"/>
      <c r="H42" s="478"/>
      <c r="I42" s="478"/>
      <c r="J42" s="478"/>
      <c r="K42" s="478"/>
      <c r="L42" s="478"/>
      <c r="M42" s="478"/>
      <c r="N42" s="478"/>
      <c r="O42" s="478"/>
      <c r="P42" s="478"/>
      <c r="Q42" s="478"/>
      <c r="R42" s="478"/>
      <c r="S42" s="478"/>
    </row>
    <row r="43" spans="1:19">
      <c r="A43" s="478"/>
      <c r="B43" s="861"/>
      <c r="C43" s="918"/>
      <c r="D43" s="478"/>
      <c r="E43" s="1026"/>
      <c r="F43" s="1975"/>
      <c r="G43" s="1975"/>
      <c r="H43" s="478"/>
      <c r="I43" s="478"/>
      <c r="J43" s="478"/>
      <c r="K43" s="478"/>
      <c r="L43" s="478"/>
      <c r="M43" s="478"/>
      <c r="N43" s="478"/>
      <c r="O43" s="478"/>
      <c r="P43" s="478"/>
      <c r="Q43" s="478"/>
      <c r="R43" s="478"/>
      <c r="S43" s="478"/>
    </row>
    <row r="45" spans="1:19">
      <c r="F45" s="820"/>
    </row>
    <row r="47" spans="1:19">
      <c r="G47" s="1398">
        <f>SUM(G30:G31)</f>
        <v>0</v>
      </c>
    </row>
  </sheetData>
  <mergeCells count="1">
    <mergeCell ref="A1:S1"/>
  </mergeCells>
  <pageMargins left="0.7" right="0.7" top="0.75" bottom="0.75" header="0.3" footer="0.3"/>
  <pageSetup paperSize="3" scale="5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94840-7001-4266-AC71-3C1CD8F13650}">
  <sheetPr>
    <tabColor rgb="FF92D050"/>
    <pageSetUpPr fitToPage="1"/>
  </sheetPr>
  <dimension ref="A1:U115"/>
  <sheetViews>
    <sheetView zoomScaleNormal="100" workbookViewId="0">
      <pane xSplit="2" ySplit="4" topLeftCell="C8" activePane="bottomRight" state="frozen"/>
      <selection pane="topRight" activeCell="C1" sqref="C1"/>
      <selection pane="bottomLeft" activeCell="A5" sqref="A5"/>
      <selection pane="bottomRight" activeCell="K15" sqref="K15"/>
    </sheetView>
  </sheetViews>
  <sheetFormatPr defaultColWidth="9.109375" defaultRowHeight="17.399999999999999"/>
  <cols>
    <col min="1" max="1" width="44.6640625" style="1120" customWidth="1"/>
    <col min="2" max="2" width="28" style="1120" customWidth="1"/>
    <col min="3" max="3" width="23.5546875" style="1120" customWidth="1"/>
    <col min="4" max="4" width="23.44140625" style="1120" customWidth="1"/>
    <col min="5" max="5" width="24.44140625" style="1120" customWidth="1"/>
    <col min="6" max="6" width="23.44140625" style="1519" customWidth="1"/>
    <col min="7" max="7" width="23.44140625" style="1510" customWidth="1"/>
    <col min="8" max="9" width="12" style="1120" customWidth="1"/>
    <col min="10" max="10" width="12.5546875" style="1120" customWidth="1"/>
    <col min="11" max="11" width="12.88671875" style="1120" customWidth="1"/>
    <col min="12" max="17" width="11.33203125" style="1120" customWidth="1"/>
    <col min="18" max="18" width="21.88671875" style="1120" hidden="1" customWidth="1"/>
    <col min="19" max="19" width="37.44140625" style="1120" customWidth="1"/>
    <col min="20" max="16384" width="9.109375" style="1120"/>
  </cols>
  <sheetData>
    <row r="1" spans="1:19" ht="13.8">
      <c r="A1" s="1991" t="s">
        <v>605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  <c r="Q1" s="1992"/>
      <c r="R1" s="1992"/>
      <c r="S1" s="1993"/>
    </row>
    <row r="2" spans="1:19" ht="97.2">
      <c r="A2" s="1121" t="s">
        <v>139</v>
      </c>
      <c r="B2" s="1122" t="s">
        <v>374</v>
      </c>
      <c r="C2" s="1123"/>
      <c r="D2" s="1123" t="s">
        <v>4</v>
      </c>
      <c r="E2" s="1124" t="s">
        <v>606</v>
      </c>
      <c r="F2" s="1511" t="s">
        <v>6</v>
      </c>
      <c r="G2" s="1497" t="s">
        <v>269</v>
      </c>
      <c r="H2" s="151" t="s">
        <v>143</v>
      </c>
      <c r="I2" s="159" t="s">
        <v>376</v>
      </c>
      <c r="J2" s="153" t="s">
        <v>9</v>
      </c>
      <c r="K2" s="153" t="s">
        <v>10</v>
      </c>
      <c r="L2" s="154" t="s">
        <v>607</v>
      </c>
      <c r="M2" s="155" t="s">
        <v>12</v>
      </c>
      <c r="N2" s="156" t="s">
        <v>13</v>
      </c>
      <c r="O2" s="157" t="s">
        <v>14</v>
      </c>
      <c r="P2" s="158" t="s">
        <v>15</v>
      </c>
      <c r="Q2" s="159" t="s">
        <v>251</v>
      </c>
      <c r="R2" s="160" t="s">
        <v>18</v>
      </c>
      <c r="S2" s="951" t="s">
        <v>19</v>
      </c>
    </row>
    <row r="3" spans="1:19" ht="32.4">
      <c r="A3" s="1121" t="s">
        <v>608</v>
      </c>
      <c r="B3" s="1321">
        <v>410956.15</v>
      </c>
      <c r="C3" s="149" t="s">
        <v>609</v>
      </c>
      <c r="D3" s="1337">
        <f>SUM(D7,D83)</f>
        <v>410956.14999999997</v>
      </c>
      <c r="E3" s="1338">
        <f>SUM(B3,-D3)</f>
        <v>0</v>
      </c>
      <c r="F3" s="1511"/>
      <c r="G3" s="1497"/>
      <c r="H3" s="151"/>
      <c r="I3" s="159"/>
      <c r="J3" s="153"/>
      <c r="K3" s="153"/>
      <c r="L3" s="154"/>
      <c r="M3" s="155"/>
      <c r="N3" s="156"/>
      <c r="O3" s="157"/>
      <c r="P3" s="158"/>
      <c r="Q3" s="159"/>
      <c r="R3" s="160"/>
      <c r="S3" s="951"/>
    </row>
    <row r="4" spans="1:19">
      <c r="A4" s="1125"/>
      <c r="B4" s="1041"/>
      <c r="C4" s="1041" t="s">
        <v>377</v>
      </c>
      <c r="D4" s="1041"/>
      <c r="E4" s="1126"/>
      <c r="F4" s="1496"/>
      <c r="G4" s="1498"/>
      <c r="H4" s="1127"/>
      <c r="I4" s="1127"/>
      <c r="J4" s="1128"/>
      <c r="K4" s="1128"/>
      <c r="L4" s="1129"/>
      <c r="M4" s="1130"/>
      <c r="N4" s="1128"/>
      <c r="O4" s="1131"/>
      <c r="P4" s="1132"/>
      <c r="Q4" s="1127"/>
      <c r="R4" s="1134" t="e">
        <f>SUM(#REF!,R83)</f>
        <v>#REF!</v>
      </c>
      <c r="S4" s="1135"/>
    </row>
    <row r="5" spans="1:19">
      <c r="A5" s="1125"/>
      <c r="B5" s="1246"/>
      <c r="C5" s="1041" t="s">
        <v>378</v>
      </c>
      <c r="D5" s="1041"/>
      <c r="E5" s="1322"/>
      <c r="F5" s="1512"/>
      <c r="G5" s="1498"/>
      <c r="H5" s="1127"/>
      <c r="I5" s="1127"/>
      <c r="J5" s="1128"/>
      <c r="K5" s="1128"/>
      <c r="L5" s="1129"/>
      <c r="M5" s="1138"/>
      <c r="N5" s="1128"/>
      <c r="O5" s="1131"/>
      <c r="P5" s="1132"/>
      <c r="Q5" s="1127"/>
      <c r="R5" s="1134"/>
      <c r="S5" s="1140"/>
    </row>
    <row r="6" spans="1:19">
      <c r="A6" s="1141"/>
      <c r="B6" s="1142" t="s">
        <v>610</v>
      </c>
      <c r="C6" s="1143"/>
      <c r="D6" s="1143"/>
      <c r="E6" s="1144"/>
      <c r="F6" s="1513"/>
      <c r="G6" s="1499"/>
      <c r="H6" s="1146"/>
      <c r="I6" s="1146"/>
      <c r="J6" s="1147"/>
      <c r="K6" s="1147"/>
      <c r="L6" s="1001"/>
      <c r="M6" s="1146"/>
      <c r="N6" s="1147"/>
      <c r="O6" s="1148"/>
      <c r="P6" s="1149"/>
      <c r="Q6" s="1150"/>
      <c r="R6" s="1152">
        <v>20000</v>
      </c>
      <c r="S6" s="1153"/>
    </row>
    <row r="7" spans="1:19">
      <c r="A7" s="1154" t="s">
        <v>42</v>
      </c>
      <c r="B7" s="1246">
        <f>SUM(B8,B16,B19,B22,B25,B28,B35,B40,B47,B61)</f>
        <v>375956.14999999997</v>
      </c>
      <c r="C7" s="1156"/>
      <c r="D7" s="1246">
        <f>SUM(D8,D16,D19,D22,D25,D28,D35,D40,D47,D61)</f>
        <v>375956.14999999997</v>
      </c>
      <c r="E7" s="1249">
        <f>B7-D7</f>
        <v>0</v>
      </c>
      <c r="F7" s="1514">
        <f>SUM(F8:F82)</f>
        <v>375956.14999999997</v>
      </c>
      <c r="G7" s="1500">
        <f>D7-F7</f>
        <v>0</v>
      </c>
      <c r="H7" s="1159"/>
      <c r="I7" s="1159"/>
      <c r="J7" s="1160"/>
      <c r="K7" s="1160"/>
      <c r="L7" s="1161"/>
      <c r="M7" s="1159"/>
      <c r="N7" s="1160"/>
      <c r="O7" s="1162"/>
      <c r="P7" s="1163"/>
      <c r="Q7" s="1164"/>
      <c r="R7" s="1166"/>
      <c r="S7" s="1153"/>
    </row>
    <row r="8" spans="1:19" ht="66">
      <c r="A8" s="1167" t="s">
        <v>611</v>
      </c>
      <c r="B8" s="1168">
        <v>98833.87</v>
      </c>
      <c r="C8" s="1169"/>
      <c r="D8" s="1170">
        <f>SUM(C9:C15)</f>
        <v>98833.869999999981</v>
      </c>
      <c r="E8" s="1171">
        <f>B8-D8</f>
        <v>0</v>
      </c>
      <c r="F8" s="1515"/>
      <c r="G8" s="1503" cm="1">
        <f t="array" ref="G8">SUM(B8,-F9:F15)</f>
        <v>-5.4569682106375694E-12</v>
      </c>
      <c r="H8" s="1146"/>
      <c r="I8" s="1146"/>
      <c r="J8" s="1147"/>
      <c r="L8" s="1001"/>
      <c r="M8" s="1146"/>
      <c r="N8" s="1147"/>
      <c r="O8" s="1148"/>
      <c r="P8" s="1149"/>
      <c r="Q8" s="1224"/>
      <c r="R8" s="1152"/>
      <c r="S8" s="1181"/>
    </row>
    <row r="9" spans="1:19">
      <c r="A9" s="1611" t="s">
        <v>612</v>
      </c>
      <c r="B9" s="1739" t="s">
        <v>552</v>
      </c>
      <c r="C9" s="1143">
        <v>60673.5</v>
      </c>
      <c r="D9" s="1381"/>
      <c r="E9" s="1185"/>
      <c r="F9" s="1513">
        <v>60673.5</v>
      </c>
      <c r="G9" s="1502">
        <f>C9-F9</f>
        <v>0</v>
      </c>
      <c r="H9" s="1146">
        <v>45237</v>
      </c>
      <c r="I9" s="1146" t="s">
        <v>613</v>
      </c>
      <c r="J9" s="1147">
        <v>45239</v>
      </c>
      <c r="K9" s="1147">
        <v>45269</v>
      </c>
      <c r="L9" s="1214">
        <v>45526</v>
      </c>
      <c r="M9" s="1146"/>
      <c r="N9" s="1188"/>
      <c r="O9" s="1189"/>
      <c r="P9" s="1190"/>
      <c r="Q9" s="1191"/>
      <c r="R9" s="1152"/>
      <c r="S9" s="1193"/>
    </row>
    <row r="10" spans="1:19" ht="55.2">
      <c r="A10" s="1607" t="s">
        <v>614</v>
      </c>
      <c r="B10" s="1609"/>
      <c r="C10" s="1143">
        <v>2640</v>
      </c>
      <c r="D10" s="1381"/>
      <c r="E10" s="1185"/>
      <c r="F10" s="1513">
        <v>2640</v>
      </c>
      <c r="G10" s="1502">
        <f t="shared" ref="G10:G13" si="0">C10-F10</f>
        <v>0</v>
      </c>
      <c r="H10" s="1231">
        <v>45345</v>
      </c>
      <c r="I10" s="1231" t="s">
        <v>615</v>
      </c>
      <c r="J10" s="1231">
        <v>45411</v>
      </c>
      <c r="K10" s="1231">
        <v>45859</v>
      </c>
      <c r="L10" s="1437">
        <v>45866</v>
      </c>
      <c r="M10" s="1231"/>
      <c r="N10" s="1230"/>
      <c r="O10" s="1438"/>
      <c r="P10" s="1230"/>
      <c r="Q10" s="1439"/>
      <c r="R10" s="1440"/>
      <c r="S10" s="1441"/>
    </row>
    <row r="11" spans="1:19">
      <c r="A11" s="1607" t="s">
        <v>616</v>
      </c>
      <c r="B11" s="1609"/>
      <c r="C11" s="1143">
        <v>20961.18</v>
      </c>
      <c r="D11" s="1381"/>
      <c r="E11" s="1185"/>
      <c r="F11" s="1513">
        <v>20961.18</v>
      </c>
      <c r="G11" s="1502">
        <f t="shared" si="0"/>
        <v>0</v>
      </c>
      <c r="H11" s="1231">
        <v>45321</v>
      </c>
      <c r="I11" s="1231" t="s">
        <v>617</v>
      </c>
      <c r="J11" s="1231">
        <v>45411</v>
      </c>
      <c r="K11" s="1231"/>
      <c r="L11" s="1437"/>
      <c r="M11" s="1231"/>
      <c r="N11" s="1230"/>
      <c r="O11" s="1438"/>
      <c r="P11" s="1230"/>
      <c r="Q11" s="1439"/>
      <c r="R11" s="1440"/>
      <c r="S11" s="1441"/>
    </row>
    <row r="12" spans="1:19" ht="26.4">
      <c r="A12" s="1638" t="s">
        <v>618</v>
      </c>
      <c r="B12" s="1745" t="s">
        <v>552</v>
      </c>
      <c r="C12" s="1143">
        <v>3158.34</v>
      </c>
      <c r="D12" s="1381"/>
      <c r="E12" s="1613"/>
      <c r="F12" s="1513">
        <v>3158.34</v>
      </c>
      <c r="G12" s="1502">
        <f t="shared" si="0"/>
        <v>0</v>
      </c>
      <c r="H12" s="1231">
        <v>45678</v>
      </c>
      <c r="I12" s="1231" t="s">
        <v>619</v>
      </c>
      <c r="J12" s="1231">
        <v>45678</v>
      </c>
      <c r="K12" s="1231" t="s">
        <v>620</v>
      </c>
      <c r="L12" s="1437">
        <v>45714</v>
      </c>
      <c r="M12" s="1231"/>
      <c r="N12" s="1230"/>
      <c r="O12" s="1438"/>
      <c r="P12" s="1230"/>
      <c r="Q12" s="1439"/>
      <c r="R12" s="1440"/>
      <c r="S12" s="1441"/>
    </row>
    <row r="13" spans="1:19">
      <c r="A13" s="1608" t="s">
        <v>621</v>
      </c>
      <c r="B13" s="1636"/>
      <c r="C13" s="1637">
        <v>1505</v>
      </c>
      <c r="D13" s="1612"/>
      <c r="E13" s="1641"/>
      <c r="F13" s="1513">
        <v>1505</v>
      </c>
      <c r="G13" s="1502">
        <f t="shared" si="0"/>
        <v>0</v>
      </c>
      <c r="H13" s="1231">
        <v>45678</v>
      </c>
      <c r="I13" s="1231" t="s">
        <v>622</v>
      </c>
      <c r="J13" s="1231">
        <v>45678</v>
      </c>
      <c r="K13" s="1235">
        <v>45839</v>
      </c>
      <c r="L13" s="1235">
        <v>45855</v>
      </c>
    </row>
    <row r="14" spans="1:19">
      <c r="A14" s="1608" t="s">
        <v>623</v>
      </c>
      <c r="B14" s="1636"/>
      <c r="C14" s="1637">
        <v>6733.34</v>
      </c>
      <c r="D14" s="1612"/>
      <c r="E14" s="1380"/>
      <c r="F14" s="1513">
        <v>6733.34</v>
      </c>
      <c r="G14" s="1502">
        <f t="shared" ref="G14" si="1">C14-F14</f>
        <v>0</v>
      </c>
      <c r="H14" s="1231">
        <v>45678</v>
      </c>
      <c r="I14" s="1231" t="s">
        <v>624</v>
      </c>
      <c r="J14" s="1231">
        <v>45678</v>
      </c>
      <c r="K14" s="1235">
        <v>45974</v>
      </c>
      <c r="L14" s="1235">
        <v>45981</v>
      </c>
    </row>
    <row r="15" spans="1:19">
      <c r="A15" s="1608" t="s">
        <v>625</v>
      </c>
      <c r="B15" s="1636"/>
      <c r="C15" s="1637">
        <v>3162.51</v>
      </c>
      <c r="D15" s="1612"/>
      <c r="E15" s="1380"/>
      <c r="F15" s="1513">
        <v>3162.51</v>
      </c>
      <c r="G15" s="1502">
        <f t="shared" ref="G15" si="2">C15-F15</f>
        <v>0</v>
      </c>
      <c r="H15" s="1231">
        <v>45678</v>
      </c>
      <c r="I15" s="1231" t="s">
        <v>626</v>
      </c>
      <c r="J15" s="1231">
        <v>45678</v>
      </c>
      <c r="K15" s="1235">
        <v>45913</v>
      </c>
    </row>
    <row r="16" spans="1:19">
      <c r="A16" s="1610" t="s">
        <v>317</v>
      </c>
      <c r="B16" s="1639">
        <v>19444.12</v>
      </c>
      <c r="C16" s="1201"/>
      <c r="D16" s="1382">
        <f>SUM(C17:C18)</f>
        <v>19444.12</v>
      </c>
      <c r="E16" s="1614">
        <f>B16-D16</f>
        <v>0</v>
      </c>
      <c r="F16" s="1515"/>
      <c r="G16" s="1503" cm="1">
        <f t="array" ref="G16">SUM(B16,-F17:F18)</f>
        <v>0</v>
      </c>
      <c r="H16" s="1146"/>
      <c r="I16" s="1146"/>
      <c r="J16" s="1147"/>
      <c r="K16" s="1147"/>
      <c r="L16" s="1214"/>
      <c r="M16" s="1146"/>
      <c r="N16" s="1188"/>
      <c r="O16" s="1189"/>
      <c r="P16" s="1190"/>
      <c r="Q16" s="1191"/>
      <c r="R16" s="1152"/>
      <c r="S16" s="1193"/>
    </row>
    <row r="17" spans="1:19">
      <c r="A17" s="1182" t="s">
        <v>627</v>
      </c>
      <c r="B17" s="1746" t="s">
        <v>552</v>
      </c>
      <c r="C17" s="1143">
        <v>19444.12</v>
      </c>
      <c r="D17" s="1184"/>
      <c r="E17" s="1219"/>
      <c r="F17" s="1513">
        <v>19444.12</v>
      </c>
      <c r="G17" s="1502">
        <f>C17-F17</f>
        <v>0</v>
      </c>
      <c r="H17" s="1146">
        <v>44838</v>
      </c>
      <c r="I17" s="1146"/>
      <c r="J17" s="1147">
        <v>44900</v>
      </c>
      <c r="K17" s="1147">
        <v>44945</v>
      </c>
      <c r="L17" s="1214">
        <v>44994</v>
      </c>
      <c r="M17" s="1146"/>
      <c r="N17" s="1188"/>
      <c r="O17" s="1189"/>
      <c r="P17" s="1190"/>
      <c r="Q17" s="1191"/>
      <c r="R17" s="1152"/>
      <c r="S17" s="1339" t="s">
        <v>628</v>
      </c>
    </row>
    <row r="18" spans="1:19">
      <c r="B18" s="1183"/>
      <c r="D18" s="1184"/>
      <c r="E18" s="1194"/>
      <c r="F18" s="1516"/>
      <c r="G18" s="1502">
        <f>C18-F18</f>
        <v>0</v>
      </c>
      <c r="H18" s="1195"/>
      <c r="I18" s="1195"/>
      <c r="J18" s="1196"/>
      <c r="K18" s="1196"/>
      <c r="L18" s="1001"/>
      <c r="M18" s="1146"/>
      <c r="N18" s="1196"/>
      <c r="O18" s="1148"/>
      <c r="P18" s="1149"/>
      <c r="Q18" s="1150"/>
      <c r="R18" s="1197">
        <v>62000</v>
      </c>
    </row>
    <row r="19" spans="1:19">
      <c r="A19" s="1199" t="s">
        <v>323</v>
      </c>
      <c r="B19" s="1200">
        <v>0</v>
      </c>
      <c r="C19" s="1201"/>
      <c r="D19" s="1170">
        <f>SUM(C20:C21)</f>
        <v>0</v>
      </c>
      <c r="E19" s="1207">
        <f>B19-D19</f>
        <v>0</v>
      </c>
      <c r="F19" s="1517"/>
      <c r="G19" s="1501" cm="1">
        <f t="array" ref="G19">SUM(B19,-F20:F21)</f>
        <v>0</v>
      </c>
      <c r="H19" s="1325"/>
      <c r="I19" s="1325"/>
      <c r="J19" s="1326"/>
      <c r="K19" s="1326"/>
      <c r="L19" s="1161"/>
      <c r="M19" s="1159"/>
      <c r="N19" s="1326"/>
      <c r="O19" s="1162"/>
      <c r="P19" s="1163"/>
      <c r="Q19" s="1216"/>
      <c r="R19" s="1197"/>
      <c r="S19" s="1198"/>
    </row>
    <row r="20" spans="1:19">
      <c r="A20" s="1323"/>
      <c r="B20" s="1183"/>
      <c r="C20" s="1143"/>
      <c r="D20" s="1184"/>
      <c r="E20" s="1194"/>
      <c r="F20" s="1516"/>
      <c r="G20" s="1502">
        <f>C20-F20</f>
        <v>0</v>
      </c>
      <c r="H20" s="1195"/>
      <c r="I20" s="1195"/>
      <c r="J20" s="1196"/>
      <c r="K20" s="1196"/>
      <c r="L20" s="1001"/>
      <c r="M20" s="1146"/>
      <c r="N20" s="1196"/>
      <c r="O20" s="1148"/>
      <c r="P20" s="1149"/>
      <c r="Q20" s="1150"/>
      <c r="R20" s="1197"/>
      <c r="S20" s="1198"/>
    </row>
    <row r="21" spans="1:19">
      <c r="A21" s="1323"/>
      <c r="B21" s="1183"/>
      <c r="C21" s="1143"/>
      <c r="D21" s="1184"/>
      <c r="E21" s="1194"/>
      <c r="F21" s="1516"/>
      <c r="G21" s="1502">
        <f>C21-F21</f>
        <v>0</v>
      </c>
      <c r="H21" s="1195"/>
      <c r="I21" s="1195"/>
      <c r="J21" s="1196"/>
      <c r="K21" s="1196"/>
      <c r="L21" s="1001"/>
      <c r="M21" s="1146"/>
      <c r="N21" s="1196"/>
      <c r="O21" s="1148"/>
      <c r="P21" s="1149"/>
      <c r="Q21" s="1150"/>
      <c r="R21" s="1197"/>
      <c r="S21" s="1198"/>
    </row>
    <row r="22" spans="1:19">
      <c r="A22" s="1397" t="s">
        <v>629</v>
      </c>
      <c r="B22" s="1200">
        <v>10000</v>
      </c>
      <c r="C22" s="1201"/>
      <c r="D22" s="1170">
        <f>C23</f>
        <v>10000</v>
      </c>
      <c r="E22" s="1207">
        <f>B22-D22</f>
        <v>0</v>
      </c>
      <c r="F22" s="1517"/>
      <c r="G22" s="1503" cm="1">
        <f t="array" ref="G22">SUM(B22,-F23:F24)</f>
        <v>0</v>
      </c>
      <c r="H22" s="1195"/>
      <c r="I22" s="1195"/>
      <c r="J22" s="1196"/>
      <c r="K22" s="1196"/>
      <c r="L22" s="1001"/>
      <c r="M22" s="1146"/>
      <c r="N22" s="1196"/>
      <c r="O22" s="1148"/>
      <c r="P22" s="1149"/>
      <c r="Q22" s="1150"/>
      <c r="R22" s="1197"/>
      <c r="S22" s="1198"/>
    </row>
    <row r="23" spans="1:19">
      <c r="A23" s="1182" t="s">
        <v>630</v>
      </c>
      <c r="B23" s="1739" t="s">
        <v>552</v>
      </c>
      <c r="C23" s="1143">
        <v>10000</v>
      </c>
      <c r="D23" s="1184"/>
      <c r="E23" s="1194"/>
      <c r="F23" s="1516">
        <v>10000</v>
      </c>
      <c r="G23" s="1502">
        <f>C23-F23</f>
        <v>0</v>
      </c>
      <c r="H23" s="1624" t="s">
        <v>631</v>
      </c>
      <c r="I23" s="1195"/>
      <c r="J23" s="1196"/>
      <c r="K23" s="1196"/>
      <c r="L23" s="1001"/>
      <c r="M23" s="1146"/>
      <c r="N23" s="1196"/>
      <c r="O23" s="1148"/>
      <c r="P23" s="1149"/>
      <c r="Q23" s="1150"/>
      <c r="R23" s="1197"/>
      <c r="S23" s="1198"/>
    </row>
    <row r="24" spans="1:19" ht="13.8">
      <c r="A24" s="1182"/>
      <c r="B24" s="1183"/>
      <c r="C24" s="1143"/>
      <c r="D24" s="1184"/>
      <c r="E24" s="1194"/>
      <c r="F24" s="1520"/>
      <c r="G24" s="1502"/>
      <c r="H24" s="1195"/>
      <c r="I24" s="1195"/>
      <c r="J24" s="1196"/>
      <c r="K24" s="1196"/>
      <c r="L24" s="1001"/>
      <c r="M24" s="1146"/>
      <c r="N24" s="1196"/>
      <c r="O24" s="1148"/>
      <c r="P24" s="1149"/>
      <c r="Q24" s="1150"/>
      <c r="R24" s="1197"/>
      <c r="S24" s="1198"/>
    </row>
    <row r="25" spans="1:19" ht="13.8">
      <c r="A25" s="1199" t="s">
        <v>481</v>
      </c>
      <c r="B25" s="1200">
        <v>0</v>
      </c>
      <c r="C25" s="1201"/>
      <c r="D25" s="1170">
        <f>SUM(C26:C27)</f>
        <v>0</v>
      </c>
      <c r="E25" s="1207">
        <v>0</v>
      </c>
      <c r="F25" s="1521"/>
      <c r="G25" s="1501" cm="1">
        <f t="array" ref="G25">SUM(B25,-F26:F27)</f>
        <v>0</v>
      </c>
      <c r="H25" s="1325"/>
      <c r="I25" s="1325"/>
      <c r="J25" s="1326"/>
      <c r="K25" s="1326"/>
      <c r="L25" s="1161"/>
      <c r="M25" s="1159"/>
      <c r="N25" s="1326"/>
      <c r="O25" s="1162"/>
      <c r="P25" s="1163"/>
      <c r="Q25" s="1216"/>
      <c r="R25" s="1197"/>
      <c r="S25" s="1198"/>
    </row>
    <row r="26" spans="1:19" ht="13.8">
      <c r="A26" s="1182"/>
      <c r="B26" s="1183"/>
      <c r="C26" s="1143"/>
      <c r="D26" s="1184"/>
      <c r="E26" s="1194"/>
      <c r="F26" s="1520"/>
      <c r="G26" s="1502">
        <f>C26-F26</f>
        <v>0</v>
      </c>
      <c r="H26" s="1195"/>
      <c r="I26" s="1195"/>
      <c r="J26" s="1196"/>
      <c r="K26" s="1196"/>
      <c r="L26" s="1001"/>
      <c r="M26" s="1146"/>
      <c r="N26" s="1196"/>
      <c r="O26" s="1148"/>
      <c r="P26" s="1149"/>
      <c r="Q26" s="1150"/>
      <c r="R26" s="1197"/>
      <c r="S26" s="1994"/>
    </row>
    <row r="27" spans="1:19" ht="13.8">
      <c r="A27" s="1208"/>
      <c r="B27" s="1183"/>
      <c r="C27" s="1143"/>
      <c r="D27" s="1184"/>
      <c r="E27" s="1194"/>
      <c r="F27" s="1520"/>
      <c r="G27" s="1502">
        <f>C27-F27</f>
        <v>0</v>
      </c>
      <c r="H27" s="1195"/>
      <c r="I27" s="1195"/>
      <c r="J27" s="1196"/>
      <c r="K27" s="1196"/>
      <c r="L27" s="1001"/>
      <c r="M27" s="1146"/>
      <c r="N27" s="1196"/>
      <c r="O27" s="1148"/>
      <c r="P27" s="1149"/>
      <c r="Q27" s="1150"/>
      <c r="R27" s="1197"/>
      <c r="S27" s="1995"/>
    </row>
    <row r="28" spans="1:19" ht="25.2">
      <c r="A28" s="1397" t="s">
        <v>632</v>
      </c>
      <c r="B28" s="1200">
        <v>51500.87</v>
      </c>
      <c r="C28" s="1201"/>
      <c r="D28" s="1170">
        <f>SUM(C29:C34)</f>
        <v>51500.87</v>
      </c>
      <c r="E28" s="1207">
        <f>B28-D28</f>
        <v>0</v>
      </c>
      <c r="F28" s="1522"/>
      <c r="G28" s="1501" cm="1">
        <f t="array" ref="G28">SUM(B28,-F29:F34)</f>
        <v>0</v>
      </c>
      <c r="H28" s="1325"/>
      <c r="I28" s="1325"/>
      <c r="J28" s="1326"/>
      <c r="K28" s="1326"/>
      <c r="L28" s="1161"/>
      <c r="M28" s="1159"/>
      <c r="N28" s="1326"/>
      <c r="O28" s="1162"/>
      <c r="P28" s="1163"/>
      <c r="Q28" s="1216"/>
      <c r="R28" s="1197"/>
      <c r="S28" s="1209"/>
    </row>
    <row r="29" spans="1:19" ht="27.6">
      <c r="A29" s="1327" t="s">
        <v>633</v>
      </c>
      <c r="B29" s="1739" t="s">
        <v>552</v>
      </c>
      <c r="C29" s="1143">
        <v>40190.22</v>
      </c>
      <c r="D29" s="1184"/>
      <c r="E29" s="1194"/>
      <c r="F29" s="1523">
        <v>40190.22</v>
      </c>
      <c r="G29" s="1502">
        <f t="shared" ref="G29:G34" si="3">C29-F29</f>
        <v>0</v>
      </c>
      <c r="H29" s="1195">
        <v>44882</v>
      </c>
      <c r="I29" s="1195"/>
      <c r="J29" s="1196">
        <v>44883</v>
      </c>
      <c r="K29" s="1196">
        <v>44930</v>
      </c>
      <c r="L29" s="1001">
        <v>44938</v>
      </c>
      <c r="M29" s="1146"/>
      <c r="N29" s="1196"/>
      <c r="O29" s="1148"/>
      <c r="P29" s="1149"/>
      <c r="Q29" s="1150"/>
      <c r="R29" s="1197"/>
      <c r="S29" s="1210" t="s">
        <v>634</v>
      </c>
    </row>
    <row r="30" spans="1:19" ht="13.8">
      <c r="A30" s="1182" t="s">
        <v>635</v>
      </c>
      <c r="B30" s="1739" t="s">
        <v>552</v>
      </c>
      <c r="C30" s="1143">
        <v>2500</v>
      </c>
      <c r="D30" s="1184" t="s">
        <v>396</v>
      </c>
      <c r="E30" s="1194"/>
      <c r="F30" s="1523">
        <v>2500</v>
      </c>
      <c r="G30" s="1502">
        <f t="shared" si="3"/>
        <v>0</v>
      </c>
      <c r="H30" s="1195">
        <v>44914</v>
      </c>
      <c r="I30" s="1195"/>
      <c r="J30" s="1196">
        <v>44914</v>
      </c>
      <c r="K30" s="1196">
        <v>44972</v>
      </c>
      <c r="L30" s="1001">
        <v>44994</v>
      </c>
      <c r="M30" s="1146"/>
      <c r="N30" s="1196"/>
      <c r="O30" s="1148"/>
      <c r="P30" s="1149"/>
      <c r="Q30" s="1150"/>
      <c r="R30" s="1197"/>
      <c r="S30" s="1211" t="s">
        <v>636</v>
      </c>
    </row>
    <row r="31" spans="1:19" ht="13.8">
      <c r="A31" s="1611" t="s">
        <v>637</v>
      </c>
      <c r="B31" s="1750" t="s">
        <v>552</v>
      </c>
      <c r="C31" s="1143">
        <v>1425.6</v>
      </c>
      <c r="D31" s="1184"/>
      <c r="E31" s="1194"/>
      <c r="F31" s="1523">
        <v>1425.6</v>
      </c>
      <c r="G31" s="1502">
        <f t="shared" si="3"/>
        <v>0</v>
      </c>
      <c r="H31" s="1195">
        <v>45251</v>
      </c>
      <c r="I31" s="1722" t="s">
        <v>638</v>
      </c>
      <c r="J31" s="1729">
        <v>45252</v>
      </c>
      <c r="K31" s="1196">
        <v>45257</v>
      </c>
      <c r="L31" s="1001">
        <v>45267</v>
      </c>
      <c r="M31" s="1146"/>
      <c r="N31" s="1196"/>
      <c r="O31" s="1148"/>
      <c r="P31" s="1149"/>
      <c r="Q31" s="1150"/>
      <c r="R31" s="1197"/>
      <c r="S31" s="1211"/>
    </row>
    <row r="32" spans="1:19" ht="14.4">
      <c r="A32" s="1608" t="s">
        <v>639</v>
      </c>
      <c r="B32" s="1751" t="s">
        <v>640</v>
      </c>
      <c r="C32" s="1637">
        <v>381</v>
      </c>
      <c r="D32" s="1184"/>
      <c r="E32" s="1194"/>
      <c r="F32" s="1523">
        <v>381</v>
      </c>
      <c r="G32" s="1502">
        <f t="shared" si="3"/>
        <v>0</v>
      </c>
      <c r="H32" s="1235">
        <v>45554</v>
      </c>
      <c r="I32" s="1728" t="s">
        <v>641</v>
      </c>
      <c r="J32" s="1735">
        <v>45554</v>
      </c>
      <c r="K32" s="1235">
        <v>45616</v>
      </c>
      <c r="L32" s="1235">
        <v>45628</v>
      </c>
      <c r="M32" s="1146"/>
      <c r="N32" s="1196"/>
      <c r="O32" s="1148"/>
      <c r="P32" s="1149"/>
      <c r="Q32" s="1150"/>
      <c r="R32" s="1197"/>
      <c r="S32" s="1211" t="s">
        <v>642</v>
      </c>
    </row>
    <row r="33" spans="1:19" ht="69">
      <c r="A33" s="1754" t="s">
        <v>643</v>
      </c>
      <c r="B33" s="1756" t="s">
        <v>644</v>
      </c>
      <c r="C33" s="1637">
        <v>1192.8</v>
      </c>
      <c r="D33" s="1184"/>
      <c r="E33" s="1194"/>
      <c r="F33" s="1523">
        <v>1192.8</v>
      </c>
      <c r="G33" s="1502">
        <f t="shared" si="3"/>
        <v>0</v>
      </c>
      <c r="H33" s="1726">
        <v>45776</v>
      </c>
      <c r="I33" s="1733"/>
      <c r="J33" s="1730"/>
      <c r="K33" s="1726">
        <v>45776</v>
      </c>
      <c r="L33" s="1235">
        <v>45776</v>
      </c>
      <c r="M33" s="1146"/>
      <c r="N33" s="1196"/>
      <c r="O33" s="1148"/>
      <c r="P33" s="1149"/>
      <c r="Q33" s="1150"/>
      <c r="R33" s="1197"/>
      <c r="S33" s="1211"/>
    </row>
    <row r="34" spans="1:19" ht="27.6">
      <c r="A34" s="1731" t="s">
        <v>645</v>
      </c>
      <c r="B34" s="1721" t="s">
        <v>646</v>
      </c>
      <c r="C34" s="1618">
        <v>5811.25</v>
      </c>
      <c r="D34" s="1619"/>
      <c r="E34" s="1663"/>
      <c r="F34" s="1620">
        <v>5811.25</v>
      </c>
      <c r="G34" s="1723">
        <f t="shared" si="3"/>
        <v>0</v>
      </c>
      <c r="H34" s="1734" t="s">
        <v>647</v>
      </c>
      <c r="I34" s="1725" t="s">
        <v>648</v>
      </c>
      <c r="J34" s="1734" t="s">
        <v>647</v>
      </c>
      <c r="K34" s="1734" t="s">
        <v>647</v>
      </c>
      <c r="L34" s="1725" t="s">
        <v>647</v>
      </c>
      <c r="M34" s="1146"/>
      <c r="N34" s="1196"/>
      <c r="O34" s="1148"/>
      <c r="P34" s="1149"/>
      <c r="Q34" s="1150"/>
      <c r="R34" s="1197"/>
      <c r="S34" s="1211"/>
    </row>
    <row r="35" spans="1:19" ht="13.8">
      <c r="A35" s="1732" t="s">
        <v>649</v>
      </c>
      <c r="B35" s="1200">
        <v>29085</v>
      </c>
      <c r="C35" s="1201"/>
      <c r="D35" s="1170">
        <f>SUM(C36:C39)</f>
        <v>29085</v>
      </c>
      <c r="E35" s="1207">
        <f>B35-D35</f>
        <v>0</v>
      </c>
      <c r="F35" s="1522"/>
      <c r="G35" s="1501" cm="1">
        <f t="array" ref="G35">SUM(B35,-F36:F39)</f>
        <v>0</v>
      </c>
      <c r="H35" s="1724"/>
      <c r="I35" s="1724"/>
      <c r="J35" s="1727"/>
      <c r="K35" s="1727"/>
      <c r="L35" s="1161"/>
      <c r="M35" s="1159"/>
      <c r="N35" s="1326"/>
      <c r="O35" s="1162"/>
      <c r="P35" s="1163"/>
      <c r="Q35" s="1216"/>
      <c r="R35" s="1197"/>
      <c r="S35" s="1211"/>
    </row>
    <row r="36" spans="1:19" ht="41.4">
      <c r="A36" s="1213" t="s">
        <v>650</v>
      </c>
      <c r="B36" s="1752" t="s">
        <v>651</v>
      </c>
      <c r="C36" s="1143">
        <v>29085</v>
      </c>
      <c r="D36" s="1184"/>
      <c r="E36" s="1194"/>
      <c r="F36" s="1523">
        <v>29085</v>
      </c>
      <c r="G36" s="1502">
        <f>C36-F36</f>
        <v>0</v>
      </c>
      <c r="H36" s="1195">
        <v>45434</v>
      </c>
      <c r="I36" s="1195" t="s">
        <v>488</v>
      </c>
      <c r="J36" s="1196">
        <v>45434</v>
      </c>
      <c r="K36" s="1196"/>
      <c r="L36" s="1001"/>
      <c r="M36" s="1146"/>
      <c r="N36" s="1196"/>
      <c r="O36" s="1148"/>
      <c r="P36" s="1149"/>
      <c r="Q36" s="1150"/>
      <c r="R36" s="1197"/>
      <c r="S36" s="1198"/>
    </row>
    <row r="37" spans="1:19" ht="13.8">
      <c r="A37" s="1182"/>
      <c r="B37" s="1183"/>
      <c r="C37" s="1143"/>
      <c r="D37" s="1184"/>
      <c r="E37" s="1194"/>
      <c r="F37" s="1524"/>
      <c r="G37" s="1502">
        <f>C37-F37</f>
        <v>0</v>
      </c>
      <c r="H37" s="1195"/>
      <c r="I37" s="1195"/>
      <c r="J37" s="1196"/>
      <c r="K37" s="1196"/>
      <c r="L37" s="1214"/>
      <c r="M37" s="1146"/>
      <c r="N37" s="1196"/>
      <c r="O37" s="1148"/>
      <c r="P37" s="1149"/>
      <c r="Q37" s="1150"/>
      <c r="R37" s="1197"/>
      <c r="S37" s="1198"/>
    </row>
    <row r="38" spans="1:19" ht="13.8">
      <c r="A38" s="1182"/>
      <c r="B38" s="1183"/>
      <c r="C38" s="1143"/>
      <c r="D38" s="1184"/>
      <c r="E38" s="1194"/>
      <c r="F38" s="1524"/>
      <c r="G38" s="1502">
        <f>C38-F38</f>
        <v>0</v>
      </c>
      <c r="H38" s="1195"/>
      <c r="I38" s="1195"/>
      <c r="J38" s="1196"/>
      <c r="K38" s="1196"/>
      <c r="L38" s="1214"/>
      <c r="M38" s="1146"/>
      <c r="N38" s="1196"/>
      <c r="O38" s="1148"/>
      <c r="P38" s="1149"/>
      <c r="Q38" s="1150"/>
      <c r="R38" s="1197"/>
      <c r="S38" s="1211" t="s">
        <v>652</v>
      </c>
    </row>
    <row r="39" spans="1:19" ht="13.8">
      <c r="A39" s="1182"/>
      <c r="B39" s="1183"/>
      <c r="C39" s="1143"/>
      <c r="D39" s="1184"/>
      <c r="E39" s="1194"/>
      <c r="F39" s="1524"/>
      <c r="G39" s="1502">
        <v>0</v>
      </c>
      <c r="H39" s="1195"/>
      <c r="I39" s="1195"/>
      <c r="J39" s="1196"/>
      <c r="K39" s="1196"/>
      <c r="L39" s="1001"/>
      <c r="M39" s="1146"/>
      <c r="N39" s="1196"/>
      <c r="O39" s="1148"/>
      <c r="P39" s="1149"/>
      <c r="Q39" s="1150"/>
      <c r="R39" s="1197"/>
      <c r="S39" s="1198"/>
    </row>
    <row r="40" spans="1:19" ht="19.5" customHeight="1">
      <c r="A40" s="1397" t="s">
        <v>653</v>
      </c>
      <c r="B40" s="1200">
        <v>87500</v>
      </c>
      <c r="C40" s="1201"/>
      <c r="D40" s="1170">
        <f>SUM(C41:C46)</f>
        <v>87500</v>
      </c>
      <c r="E40" s="1207">
        <f>B40-D40</f>
        <v>0</v>
      </c>
      <c r="F40" s="1522"/>
      <c r="G40" s="1504" cm="1">
        <f t="array" ref="G40">SUM(B40,-F41:F46)</f>
        <v>-3.637978807091713E-12</v>
      </c>
      <c r="H40" s="1159"/>
      <c r="I40" s="1159"/>
      <c r="J40" s="1160"/>
      <c r="K40" s="1160"/>
      <c r="L40" s="1161"/>
      <c r="M40" s="1159"/>
      <c r="N40" s="1160"/>
      <c r="O40" s="1162"/>
      <c r="P40" s="1163"/>
      <c r="Q40" s="1216"/>
      <c r="R40" s="1152">
        <v>40720.400000000001</v>
      </c>
      <c r="S40" s="1218"/>
    </row>
    <row r="41" spans="1:19" ht="19.5" customHeight="1">
      <c r="A41" s="1141"/>
      <c r="B41" s="1142"/>
      <c r="C41" s="1143"/>
      <c r="D41" s="1184"/>
      <c r="E41" s="1219"/>
      <c r="F41" s="1523"/>
      <c r="G41" s="1502">
        <f t="shared" ref="G41:G46" si="4">C41-F41</f>
        <v>0</v>
      </c>
      <c r="H41" s="1220"/>
      <c r="I41" s="1220"/>
      <c r="J41" s="1188"/>
      <c r="K41" s="1188"/>
      <c r="L41" s="1001"/>
      <c r="M41" s="1220"/>
      <c r="N41" s="1188"/>
      <c r="O41" s="1188"/>
      <c r="P41" s="1190"/>
      <c r="Q41" s="1150"/>
      <c r="R41" s="1221"/>
      <c r="S41" s="1222"/>
    </row>
    <row r="42" spans="1:19" ht="13.8">
      <c r="A42" s="1141" t="s">
        <v>654</v>
      </c>
      <c r="B42" s="1739" t="s">
        <v>552</v>
      </c>
      <c r="C42" s="1143">
        <v>11556.99</v>
      </c>
      <c r="D42" s="1184"/>
      <c r="E42" s="1219"/>
      <c r="F42" s="1523">
        <v>11556.99</v>
      </c>
      <c r="G42" s="1502">
        <f t="shared" si="4"/>
        <v>0</v>
      </c>
      <c r="H42" s="1235">
        <v>45260</v>
      </c>
      <c r="I42" s="1236" t="s">
        <v>429</v>
      </c>
      <c r="J42" s="1235">
        <v>45264</v>
      </c>
      <c r="K42" s="1235">
        <v>45317</v>
      </c>
      <c r="L42" s="1235">
        <v>45362</v>
      </c>
      <c r="M42" s="1220"/>
      <c r="N42" s="1188"/>
      <c r="O42" s="1223"/>
      <c r="P42" s="1190"/>
      <c r="Q42" s="1150"/>
      <c r="R42" s="1221"/>
      <c r="S42" s="1222"/>
    </row>
    <row r="43" spans="1:19" ht="13.8">
      <c r="A43" s="1141" t="s">
        <v>655</v>
      </c>
      <c r="B43" s="1739" t="s">
        <v>552</v>
      </c>
      <c r="C43" s="1143">
        <v>44850</v>
      </c>
      <c r="D43" s="1184"/>
      <c r="E43" s="1219"/>
      <c r="F43" s="1523">
        <v>44850</v>
      </c>
      <c r="G43" s="1502">
        <f t="shared" si="4"/>
        <v>0</v>
      </c>
      <c r="H43" s="1220">
        <v>45335</v>
      </c>
      <c r="I43" s="1220" t="s">
        <v>656</v>
      </c>
      <c r="J43" s="1188">
        <v>45345</v>
      </c>
      <c r="K43" s="1188">
        <v>45392</v>
      </c>
      <c r="L43" s="1001">
        <v>45429</v>
      </c>
      <c r="M43" s="1220"/>
      <c r="N43" s="1188"/>
      <c r="O43" s="1223"/>
      <c r="P43" s="1190"/>
      <c r="Q43" s="1150"/>
      <c r="R43" s="1221"/>
      <c r="S43" s="1225"/>
    </row>
    <row r="44" spans="1:19" ht="26.4">
      <c r="A44" s="1141" t="s">
        <v>657</v>
      </c>
      <c r="B44" s="1739" t="s">
        <v>552</v>
      </c>
      <c r="C44" s="1143">
        <v>31093.01</v>
      </c>
      <c r="D44" s="1184"/>
      <c r="E44" s="1219"/>
      <c r="F44" s="1523">
        <v>31093.01</v>
      </c>
      <c r="G44" s="1502">
        <f t="shared" si="4"/>
        <v>0</v>
      </c>
      <c r="H44" s="1220">
        <v>45337</v>
      </c>
      <c r="I44" s="1220" t="s">
        <v>658</v>
      </c>
      <c r="J44" s="1188">
        <v>45345</v>
      </c>
      <c r="K44" s="1188">
        <v>45392</v>
      </c>
      <c r="L44" s="1001">
        <v>45429</v>
      </c>
      <c r="M44" s="1220"/>
      <c r="N44" s="1188"/>
      <c r="O44" s="1223"/>
      <c r="P44" s="1190"/>
      <c r="Q44" s="1224"/>
      <c r="R44" s="1221"/>
      <c r="S44" s="1225"/>
    </row>
    <row r="45" spans="1:19" ht="13.8">
      <c r="A45" s="1141"/>
      <c r="B45" s="1183"/>
      <c r="C45" s="1143"/>
      <c r="D45" s="1184"/>
      <c r="E45" s="1219"/>
      <c r="F45" s="1523"/>
      <c r="G45" s="1502">
        <f t="shared" si="4"/>
        <v>0</v>
      </c>
      <c r="H45" s="1220"/>
      <c r="I45" s="1220"/>
      <c r="J45" s="1188"/>
      <c r="K45" s="1188"/>
      <c r="L45" s="1001"/>
      <c r="M45" s="1220"/>
      <c r="N45" s="1188"/>
      <c r="O45" s="1223"/>
      <c r="P45" s="1190"/>
      <c r="Q45" s="1224"/>
      <c r="R45" s="1221"/>
      <c r="S45" s="1225"/>
    </row>
    <row r="46" spans="1:19" ht="13.8">
      <c r="A46" s="1141"/>
      <c r="B46" s="1183"/>
      <c r="C46" s="1143"/>
      <c r="D46" s="1184"/>
      <c r="E46" s="1219"/>
      <c r="F46" s="1523"/>
      <c r="G46" s="1502">
        <f t="shared" si="4"/>
        <v>0</v>
      </c>
      <c r="H46" s="1220"/>
      <c r="I46" s="1220"/>
      <c r="J46" s="1188"/>
      <c r="K46" s="1188"/>
      <c r="L46" s="1001"/>
      <c r="M46" s="1220"/>
      <c r="N46" s="1188"/>
      <c r="O46" s="1223"/>
      <c r="P46" s="1190"/>
      <c r="Q46" s="1224"/>
      <c r="R46" s="1221"/>
      <c r="S46" s="1225"/>
    </row>
    <row r="47" spans="1:19" ht="19.5" customHeight="1">
      <c r="A47" s="1199" t="s">
        <v>335</v>
      </c>
      <c r="B47" s="1200">
        <v>32645.05</v>
      </c>
      <c r="C47" s="1201"/>
      <c r="D47" s="1170">
        <f>SUM(C48:C60)</f>
        <v>32645.050000000003</v>
      </c>
      <c r="E47" s="1207">
        <f>B47-D47</f>
        <v>0</v>
      </c>
      <c r="F47" s="1525"/>
      <c r="G47" s="1504" cm="1">
        <f t="array" ref="G47">SUM(B47,-F48:F60)</f>
        <v>1.1368683772161603E-12</v>
      </c>
      <c r="H47" s="1159"/>
      <c r="I47" s="1159"/>
      <c r="J47" s="1160"/>
      <c r="K47" s="1160"/>
      <c r="L47" s="1161"/>
      <c r="M47" s="1159"/>
      <c r="N47" s="1160"/>
      <c r="O47" s="1162"/>
      <c r="P47" s="1163"/>
      <c r="Q47" s="1216"/>
      <c r="R47" s="1152">
        <v>25637.24</v>
      </c>
      <c r="S47" s="1218"/>
    </row>
    <row r="48" spans="1:19" ht="52.8">
      <c r="A48" s="1141" t="s">
        <v>659</v>
      </c>
      <c r="B48" s="1142"/>
      <c r="C48" s="1143"/>
      <c r="D48" s="1184"/>
      <c r="E48" s="1418" t="s">
        <v>660</v>
      </c>
      <c r="F48" s="1523"/>
      <c r="G48" s="1502">
        <f t="shared" ref="G48:G60" si="5">C48-F48</f>
        <v>0</v>
      </c>
      <c r="H48" s="1220"/>
      <c r="I48" s="1220"/>
      <c r="J48" s="1188"/>
      <c r="K48" s="1188"/>
      <c r="L48" s="1001"/>
      <c r="M48" s="1220"/>
      <c r="N48" s="1188"/>
      <c r="O48" s="1223"/>
      <c r="P48" s="1190"/>
      <c r="Q48" s="1224"/>
      <c r="R48" s="1221"/>
      <c r="S48" s="1225"/>
    </row>
    <row r="49" spans="1:19" ht="19.5" customHeight="1">
      <c r="A49" s="1141" t="s">
        <v>661</v>
      </c>
      <c r="B49" s="1742" t="s">
        <v>552</v>
      </c>
      <c r="C49" s="1143">
        <v>3500</v>
      </c>
      <c r="D49" s="1184"/>
      <c r="E49" s="1219"/>
      <c r="F49" s="1523">
        <v>3500</v>
      </c>
      <c r="G49" s="1502">
        <f t="shared" si="5"/>
        <v>0</v>
      </c>
      <c r="H49" s="1220" t="s">
        <v>320</v>
      </c>
      <c r="I49" s="1220" t="s">
        <v>662</v>
      </c>
      <c r="J49" s="1188">
        <v>45331</v>
      </c>
      <c r="K49" s="1188"/>
      <c r="L49" s="1001"/>
      <c r="M49" s="1220"/>
      <c r="N49" s="1188"/>
      <c r="O49" s="1223"/>
      <c r="P49" s="1190"/>
      <c r="Q49" s="1224"/>
      <c r="R49" s="1221"/>
      <c r="S49" s="1225"/>
    </row>
    <row r="50" spans="1:19" ht="25.5" customHeight="1">
      <c r="A50" s="1141" t="s">
        <v>663</v>
      </c>
      <c r="B50" s="1742" t="s">
        <v>552</v>
      </c>
      <c r="C50" s="1143">
        <v>4428</v>
      </c>
      <c r="D50" s="1184"/>
      <c r="E50" s="1219" t="s">
        <v>340</v>
      </c>
      <c r="F50" s="1523">
        <v>4428</v>
      </c>
      <c r="G50" s="1502">
        <f t="shared" si="5"/>
        <v>0</v>
      </c>
      <c r="H50" s="1220">
        <v>45296</v>
      </c>
      <c r="I50" s="1220" t="s">
        <v>664</v>
      </c>
      <c r="J50" s="1188">
        <v>45299</v>
      </c>
      <c r="K50" s="1188">
        <v>45301</v>
      </c>
      <c r="L50" s="1001">
        <v>45301</v>
      </c>
      <c r="M50" s="1220"/>
      <c r="N50" s="1188"/>
      <c r="O50" s="1223"/>
      <c r="P50" s="1190"/>
      <c r="Q50" s="1224"/>
      <c r="R50" s="1221"/>
      <c r="S50" s="1225"/>
    </row>
    <row r="51" spans="1:19" ht="26.4">
      <c r="A51" s="1141" t="s">
        <v>665</v>
      </c>
      <c r="B51" s="1738" t="s">
        <v>552</v>
      </c>
      <c r="C51" s="1143">
        <v>435.3</v>
      </c>
      <c r="D51" s="1184"/>
      <c r="E51" s="1219"/>
      <c r="F51" s="1523">
        <v>435.3</v>
      </c>
      <c r="G51" s="1502">
        <f t="shared" si="5"/>
        <v>0</v>
      </c>
      <c r="H51" s="1220"/>
      <c r="I51" s="1220"/>
      <c r="J51" s="1188"/>
      <c r="K51" s="1188">
        <v>45214</v>
      </c>
      <c r="L51" s="1001">
        <v>45232</v>
      </c>
      <c r="M51" s="1220"/>
      <c r="N51" s="1188"/>
      <c r="O51" s="1223"/>
      <c r="P51" s="1190"/>
      <c r="Q51" s="1224"/>
      <c r="R51" s="1221"/>
      <c r="S51" s="1225" t="s">
        <v>666</v>
      </c>
    </row>
    <row r="52" spans="1:19" ht="13.8">
      <c r="A52" s="1141" t="s">
        <v>667</v>
      </c>
      <c r="B52" s="1738" t="s">
        <v>552</v>
      </c>
      <c r="C52" s="1143">
        <v>3846.2</v>
      </c>
      <c r="D52" s="1184"/>
      <c r="E52" s="1219"/>
      <c r="F52" s="1523">
        <v>3846.2</v>
      </c>
      <c r="G52" s="1502">
        <f t="shared" si="5"/>
        <v>0</v>
      </c>
      <c r="H52" s="1220" t="s">
        <v>49</v>
      </c>
      <c r="I52" s="1220" t="s">
        <v>320</v>
      </c>
      <c r="J52" s="1188" t="s">
        <v>320</v>
      </c>
      <c r="K52" s="1188">
        <v>45295</v>
      </c>
      <c r="L52" s="1001">
        <v>45300</v>
      </c>
      <c r="M52" s="1220"/>
      <c r="N52" s="1188"/>
      <c r="O52" s="1223"/>
      <c r="P52" s="1190"/>
      <c r="Q52" s="1224"/>
      <c r="R52" s="1221"/>
      <c r="S52" s="1225"/>
    </row>
    <row r="53" spans="1:19" ht="13.8">
      <c r="A53" s="1141" t="s">
        <v>668</v>
      </c>
      <c r="B53" s="1742" t="s">
        <v>552</v>
      </c>
      <c r="C53" s="1143">
        <v>3500</v>
      </c>
      <c r="D53" s="1184"/>
      <c r="E53" s="1219"/>
      <c r="F53" s="1523">
        <v>3500</v>
      </c>
      <c r="G53" s="1502">
        <f t="shared" si="5"/>
        <v>0</v>
      </c>
      <c r="H53" s="1220">
        <v>45511</v>
      </c>
      <c r="I53" s="1220" t="s">
        <v>669</v>
      </c>
      <c r="J53" s="1188">
        <v>45511</v>
      </c>
      <c r="K53" s="1188">
        <v>45511</v>
      </c>
      <c r="L53" s="1001">
        <v>45511</v>
      </c>
      <c r="M53" s="1220"/>
      <c r="N53" s="1188"/>
      <c r="O53" s="1223"/>
      <c r="P53" s="1190"/>
      <c r="Q53" s="1224"/>
      <c r="R53" s="1221"/>
      <c r="S53" s="1225"/>
    </row>
    <row r="54" spans="1:19" ht="13.8">
      <c r="A54" s="1120" t="s">
        <v>670</v>
      </c>
      <c r="B54" s="1738" t="s">
        <v>552</v>
      </c>
      <c r="C54" s="1143">
        <v>4615.4399999999996</v>
      </c>
      <c r="D54" s="1184"/>
      <c r="E54" s="1219"/>
      <c r="F54" s="1523">
        <v>4615.4399999999996</v>
      </c>
      <c r="G54" s="1502">
        <f t="shared" si="5"/>
        <v>0</v>
      </c>
      <c r="H54" s="1220"/>
      <c r="I54" s="1220" t="s">
        <v>671</v>
      </c>
      <c r="J54" s="1188">
        <v>45300</v>
      </c>
      <c r="K54" s="1188">
        <v>45371</v>
      </c>
      <c r="L54" s="1001">
        <v>45406</v>
      </c>
      <c r="M54" s="1220"/>
      <c r="N54" s="1188"/>
      <c r="O54" s="1223"/>
      <c r="P54" s="1190"/>
      <c r="Q54" s="1224"/>
      <c r="R54" s="1221"/>
      <c r="S54" s="1225"/>
    </row>
    <row r="55" spans="1:19" ht="26.4">
      <c r="A55" s="1141" t="s">
        <v>672</v>
      </c>
      <c r="B55" s="1738" t="s">
        <v>552</v>
      </c>
      <c r="C55" s="1143">
        <v>5384.68</v>
      </c>
      <c r="D55" s="1184"/>
      <c r="E55" s="1219"/>
      <c r="F55" s="1523">
        <v>5384.68</v>
      </c>
      <c r="G55" s="1502">
        <f t="shared" si="5"/>
        <v>0</v>
      </c>
      <c r="H55" s="1220"/>
      <c r="I55" s="1220" t="s">
        <v>671</v>
      </c>
      <c r="J55" s="1188">
        <v>45300</v>
      </c>
      <c r="K55" s="1188">
        <v>45461</v>
      </c>
      <c r="L55" s="1001">
        <v>45461</v>
      </c>
      <c r="M55" s="1220"/>
      <c r="N55" s="1188"/>
      <c r="O55" s="1223"/>
      <c r="P55" s="1190"/>
      <c r="Q55" s="1224"/>
      <c r="R55" s="1221"/>
      <c r="S55" s="1225"/>
    </row>
    <row r="56" spans="1:19" ht="23.25" customHeight="1">
      <c r="A56" s="1141" t="s">
        <v>673</v>
      </c>
      <c r="B56" s="1738" t="s">
        <v>552</v>
      </c>
      <c r="C56" s="1143">
        <v>2307.7199999999998</v>
      </c>
      <c r="D56" s="1184"/>
      <c r="E56" s="1219"/>
      <c r="F56" s="1523">
        <v>2307.7199999999998</v>
      </c>
      <c r="G56" s="1502">
        <f t="shared" si="5"/>
        <v>0</v>
      </c>
      <c r="H56" s="1220"/>
      <c r="I56" s="1220" t="s">
        <v>671</v>
      </c>
      <c r="J56" s="1188">
        <v>45300</v>
      </c>
      <c r="K56" s="1188">
        <v>45502</v>
      </c>
      <c r="L56" s="1001">
        <v>45504</v>
      </c>
      <c r="M56" s="1220"/>
      <c r="N56" s="1188"/>
      <c r="O56" s="1223"/>
      <c r="P56" s="1190"/>
      <c r="Q56" s="1224"/>
      <c r="R56" s="1221"/>
      <c r="S56" s="1225"/>
    </row>
    <row r="57" spans="1:19" ht="13.8">
      <c r="A57" s="1120" t="s">
        <v>674</v>
      </c>
      <c r="B57" s="1738" t="s">
        <v>552</v>
      </c>
      <c r="C57" s="1143">
        <v>2307.7199999999998</v>
      </c>
      <c r="D57" s="1184"/>
      <c r="E57" s="1219"/>
      <c r="F57" s="1523">
        <v>2307.7199999999998</v>
      </c>
      <c r="G57" s="1502">
        <f t="shared" si="5"/>
        <v>0</v>
      </c>
      <c r="H57" s="1220"/>
      <c r="I57" s="1220" t="s">
        <v>671</v>
      </c>
      <c r="J57" s="1188">
        <v>45300</v>
      </c>
      <c r="K57" s="1188">
        <v>45553</v>
      </c>
      <c r="L57" s="1001">
        <v>45553</v>
      </c>
      <c r="M57" s="1220"/>
      <c r="N57" s="1188"/>
      <c r="O57" s="1223"/>
      <c r="P57" s="1190"/>
      <c r="Q57" s="1224"/>
      <c r="R57" s="1221"/>
      <c r="S57" s="1225"/>
    </row>
    <row r="58" spans="1:19" ht="26.4">
      <c r="A58" s="1416" t="s">
        <v>675</v>
      </c>
      <c r="B58" s="1738" t="s">
        <v>552</v>
      </c>
      <c r="C58" s="1143">
        <v>1153.8599999999999</v>
      </c>
      <c r="D58" s="1184"/>
      <c r="E58" s="1219"/>
      <c r="F58" s="1523">
        <v>1153.8599999999999</v>
      </c>
      <c r="G58" s="1502">
        <f t="shared" si="5"/>
        <v>0</v>
      </c>
      <c r="H58" s="1220"/>
      <c r="I58" s="1220" t="s">
        <v>671</v>
      </c>
      <c r="J58" s="1188">
        <v>45300</v>
      </c>
      <c r="K58" s="1188">
        <v>45611</v>
      </c>
      <c r="L58" s="1001">
        <v>45611</v>
      </c>
      <c r="M58" s="1220"/>
      <c r="N58" s="1188"/>
      <c r="O58" s="1223"/>
      <c r="P58" s="1190"/>
      <c r="Q58" s="1224"/>
      <c r="R58" s="1221"/>
      <c r="S58" s="1225"/>
    </row>
    <row r="59" spans="1:19" ht="82.8">
      <c r="A59" s="1665" t="s">
        <v>676</v>
      </c>
      <c r="B59" s="1783" t="s">
        <v>552</v>
      </c>
      <c r="C59" s="1666">
        <v>1166.1300000000001</v>
      </c>
      <c r="D59" s="1619"/>
      <c r="E59" s="1667"/>
      <c r="F59" s="1620">
        <v>1166.1300000000001</v>
      </c>
      <c r="G59" s="1664">
        <f t="shared" si="5"/>
        <v>0</v>
      </c>
      <c r="H59" s="1220">
        <v>45771</v>
      </c>
      <c r="I59" s="1220" t="s">
        <v>677</v>
      </c>
      <c r="J59" s="1188">
        <v>45771</v>
      </c>
      <c r="K59" s="1188"/>
      <c r="L59" s="1001">
        <v>45824</v>
      </c>
      <c r="M59" s="1220"/>
      <c r="N59" s="1188"/>
      <c r="O59" s="1223"/>
      <c r="P59" s="1190"/>
      <c r="Q59" s="1224"/>
      <c r="R59" s="1221"/>
      <c r="S59" s="1225"/>
    </row>
    <row r="60" spans="1:19" ht="13.8">
      <c r="A60" s="1644"/>
      <c r="B60" s="1142"/>
      <c r="C60" s="1143"/>
      <c r="D60" s="1184"/>
      <c r="E60" s="1219"/>
      <c r="F60" s="1523"/>
      <c r="G60" s="1502">
        <f t="shared" si="5"/>
        <v>0</v>
      </c>
      <c r="H60" s="1220"/>
      <c r="I60" s="1220"/>
      <c r="J60" s="1188"/>
      <c r="K60" s="1188"/>
      <c r="L60" s="1001"/>
      <c r="M60" s="1220"/>
      <c r="N60" s="1188"/>
      <c r="O60" s="1223"/>
      <c r="P60" s="1190"/>
      <c r="Q60" s="1224"/>
      <c r="R60" s="1221"/>
      <c r="S60" s="1225"/>
    </row>
    <row r="61" spans="1:19" ht="26.4">
      <c r="A61" s="1239" t="s">
        <v>678</v>
      </c>
      <c r="B61" s="1200">
        <v>46947.24</v>
      </c>
      <c r="C61" s="1201"/>
      <c r="D61" s="1170">
        <f>SUM(C62:C82)</f>
        <v>46947.239999999991</v>
      </c>
      <c r="E61" s="1207">
        <f>B61-D61</f>
        <v>0</v>
      </c>
      <c r="F61" s="1522"/>
      <c r="G61" s="1505" cm="1">
        <f t="array" ref="G61">SUM(B61,-F62:F82)</f>
        <v>0</v>
      </c>
      <c r="H61" s="1159"/>
      <c r="I61" s="1159"/>
      <c r="J61" s="1160"/>
      <c r="K61" s="1160"/>
      <c r="L61" s="1161"/>
      <c r="M61" s="1159"/>
      <c r="N61" s="1160"/>
      <c r="O61" s="1162"/>
      <c r="P61" s="1163"/>
      <c r="Q61" s="1164"/>
      <c r="R61" s="1152">
        <v>37449.760000000002</v>
      </c>
      <c r="S61" s="1238"/>
    </row>
    <row r="62" spans="1:19" ht="13.8">
      <c r="A62" s="1141" t="s">
        <v>679</v>
      </c>
      <c r="B62" s="1240"/>
      <c r="C62" s="1241"/>
      <c r="D62" s="1242"/>
      <c r="E62" s="1243"/>
      <c r="F62" s="1523"/>
      <c r="G62" s="1502">
        <f t="shared" ref="G62:G79" si="6">C62-F62</f>
        <v>0</v>
      </c>
      <c r="H62" s="1220"/>
      <c r="I62" s="1220"/>
      <c r="J62" s="1188"/>
      <c r="K62" s="1188"/>
      <c r="L62" s="1001"/>
      <c r="M62" s="1220"/>
      <c r="N62" s="1188"/>
      <c r="O62" s="1188"/>
      <c r="P62" s="1190"/>
      <c r="Q62" s="1224"/>
      <c r="R62" s="1244"/>
      <c r="S62" s="1245"/>
    </row>
    <row r="63" spans="1:19" ht="13.8">
      <c r="A63" s="1141" t="s">
        <v>680</v>
      </c>
      <c r="B63" s="1737" t="s">
        <v>552</v>
      </c>
      <c r="C63" s="1143">
        <v>3362</v>
      </c>
      <c r="D63" s="1241"/>
      <c r="E63" s="1243"/>
      <c r="F63" s="1523">
        <v>3362</v>
      </c>
      <c r="G63" s="1502">
        <f t="shared" si="6"/>
        <v>0</v>
      </c>
      <c r="H63" s="1220" t="s">
        <v>320</v>
      </c>
      <c r="I63" s="1220"/>
      <c r="J63" s="1188" t="s">
        <v>320</v>
      </c>
      <c r="K63" s="1188">
        <v>45079</v>
      </c>
      <c r="L63" s="1001">
        <v>45085</v>
      </c>
      <c r="M63" s="1220"/>
      <c r="N63" s="1188"/>
      <c r="O63" s="1188"/>
      <c r="P63" s="1190"/>
      <c r="Q63" s="1224"/>
      <c r="R63" s="1244"/>
      <c r="S63" s="1225"/>
    </row>
    <row r="64" spans="1:19" ht="13.8">
      <c r="A64" s="1141" t="s">
        <v>681</v>
      </c>
      <c r="B64" s="1742" t="s">
        <v>552</v>
      </c>
      <c r="C64" s="1143">
        <v>6340</v>
      </c>
      <c r="D64" s="1242"/>
      <c r="E64" s="1243"/>
      <c r="F64" s="1523">
        <v>6340</v>
      </c>
      <c r="G64" s="1502">
        <f t="shared" si="6"/>
        <v>0</v>
      </c>
      <c r="H64" s="1220">
        <v>45148</v>
      </c>
      <c r="I64" s="1220" t="s">
        <v>49</v>
      </c>
      <c r="J64" s="1188" t="s">
        <v>49</v>
      </c>
      <c r="K64" s="1188">
        <v>45153</v>
      </c>
      <c r="L64" s="1001">
        <v>45162</v>
      </c>
      <c r="M64" s="1220"/>
      <c r="N64" s="1188"/>
      <c r="O64" s="1223"/>
      <c r="P64" s="1190"/>
      <c r="Q64" s="1224"/>
      <c r="R64" s="1244"/>
      <c r="S64" s="1225"/>
    </row>
    <row r="65" spans="1:19" ht="39.6">
      <c r="A65" s="1141" t="s">
        <v>682</v>
      </c>
      <c r="B65" s="1142" t="s">
        <v>683</v>
      </c>
      <c r="C65" s="1143"/>
      <c r="D65" s="1184"/>
      <c r="E65" s="1219"/>
      <c r="F65" s="1523"/>
      <c r="G65" s="1502">
        <f t="shared" si="6"/>
        <v>0</v>
      </c>
      <c r="H65" s="1220"/>
      <c r="I65" s="1220"/>
      <c r="J65" s="1188"/>
      <c r="K65" s="1188"/>
      <c r="L65" s="1001"/>
      <c r="M65" s="1220"/>
      <c r="N65" s="1188"/>
      <c r="O65" s="1223"/>
      <c r="P65" s="1190"/>
      <c r="Q65" s="1224"/>
      <c r="R65" s="1244"/>
      <c r="S65" s="1225"/>
    </row>
    <row r="66" spans="1:19" ht="13.8">
      <c r="A66" s="1141" t="s">
        <v>684</v>
      </c>
      <c r="B66" s="1739" t="s">
        <v>552</v>
      </c>
      <c r="C66" s="1143">
        <v>10000</v>
      </c>
      <c r="D66" s="1184"/>
      <c r="E66" s="1219"/>
      <c r="F66" s="1523">
        <v>10000</v>
      </c>
      <c r="G66" s="1502">
        <f t="shared" si="6"/>
        <v>0</v>
      </c>
      <c r="H66" s="1220">
        <v>44943</v>
      </c>
      <c r="I66" s="1220"/>
      <c r="J66" s="1188">
        <v>45092</v>
      </c>
      <c r="K66" s="1188">
        <v>45096</v>
      </c>
      <c r="L66" s="1001">
        <v>45106</v>
      </c>
      <c r="M66" s="1220"/>
      <c r="N66" s="1188"/>
      <c r="O66" s="1223"/>
      <c r="P66" s="1190"/>
      <c r="Q66" s="1224"/>
      <c r="R66" s="1244"/>
      <c r="S66" s="1225" t="s">
        <v>685</v>
      </c>
    </row>
    <row r="67" spans="1:19" ht="17.25" customHeight="1">
      <c r="A67" s="1141" t="s">
        <v>686</v>
      </c>
      <c r="B67" s="1739" t="s">
        <v>552</v>
      </c>
      <c r="C67" s="1143">
        <v>2803.57</v>
      </c>
      <c r="D67" s="1242"/>
      <c r="E67" s="1243"/>
      <c r="F67" s="1523">
        <v>2803.57</v>
      </c>
      <c r="G67" s="1502">
        <f t="shared" si="6"/>
        <v>0</v>
      </c>
      <c r="H67" s="1146">
        <v>45028</v>
      </c>
      <c r="I67" s="1146" t="s">
        <v>320</v>
      </c>
      <c r="J67" s="1147" t="s">
        <v>320</v>
      </c>
      <c r="K67" s="1147">
        <v>45078</v>
      </c>
      <c r="L67" s="1001">
        <v>45162</v>
      </c>
      <c r="M67" s="1220"/>
      <c r="N67" s="1188"/>
      <c r="O67" s="1223"/>
      <c r="P67" s="1190"/>
      <c r="Q67" s="1224"/>
      <c r="R67" s="1244"/>
      <c r="S67" s="1225" t="s">
        <v>687</v>
      </c>
    </row>
    <row r="68" spans="1:19" ht="14.25" customHeight="1">
      <c r="A68" s="1141" t="s">
        <v>688</v>
      </c>
      <c r="B68" s="1736" t="s">
        <v>552</v>
      </c>
      <c r="C68" s="1143">
        <v>2000</v>
      </c>
      <c r="D68" s="1242"/>
      <c r="E68" s="1243"/>
      <c r="F68" s="1523">
        <v>2000</v>
      </c>
      <c r="G68" s="1502">
        <f t="shared" si="6"/>
        <v>0</v>
      </c>
      <c r="H68" s="1146">
        <v>45162</v>
      </c>
      <c r="I68" s="1146" t="s">
        <v>320</v>
      </c>
      <c r="J68" s="1147" t="s">
        <v>320</v>
      </c>
      <c r="K68" s="1147">
        <v>45162</v>
      </c>
      <c r="L68" s="1001">
        <v>45176</v>
      </c>
      <c r="M68" s="1220"/>
      <c r="N68" s="1188"/>
      <c r="O68" s="1223"/>
      <c r="P68" s="1190"/>
      <c r="Q68" s="1224"/>
      <c r="R68" s="1244"/>
      <c r="S68" s="1225" t="s">
        <v>689</v>
      </c>
    </row>
    <row r="69" spans="1:19" ht="27.6">
      <c r="A69" s="1182" t="s">
        <v>690</v>
      </c>
      <c r="B69" s="1747" t="s">
        <v>552</v>
      </c>
      <c r="C69" s="1143">
        <v>5151.4399999999996</v>
      </c>
      <c r="D69" s="1184"/>
      <c r="F69" s="1526">
        <v>5151.4399999999996</v>
      </c>
      <c r="G69" s="1502">
        <f t="shared" si="6"/>
        <v>0</v>
      </c>
      <c r="H69" s="1146">
        <v>45184</v>
      </c>
      <c r="I69" s="1146" t="s">
        <v>691</v>
      </c>
      <c r="J69" s="1147">
        <v>45247</v>
      </c>
      <c r="K69" s="1147"/>
      <c r="L69" s="1214"/>
      <c r="M69" s="1146"/>
      <c r="N69" s="1188"/>
      <c r="O69" s="1189"/>
      <c r="P69" s="1190"/>
      <c r="Q69" s="1191"/>
      <c r="R69" s="1152"/>
      <c r="S69" s="1193"/>
    </row>
    <row r="70" spans="1:19" ht="27.6">
      <c r="A70" s="1182" t="s">
        <v>692</v>
      </c>
      <c r="B70" s="1739" t="s">
        <v>552</v>
      </c>
      <c r="C70" s="1421">
        <v>1298</v>
      </c>
      <c r="D70" s="1242"/>
      <c r="E70" s="1185"/>
      <c r="F70" s="1523">
        <v>1298</v>
      </c>
      <c r="G70" s="1502">
        <f t="shared" si="6"/>
        <v>0</v>
      </c>
      <c r="H70" s="1146">
        <v>45247</v>
      </c>
      <c r="I70" s="1146" t="s">
        <v>693</v>
      </c>
      <c r="J70" s="1147">
        <v>45247</v>
      </c>
      <c r="K70" s="1147">
        <v>45271</v>
      </c>
      <c r="L70" s="1001">
        <v>45309</v>
      </c>
      <c r="M70" s="1220"/>
      <c r="N70" s="1188"/>
      <c r="O70" s="1223"/>
      <c r="P70" s="1190"/>
      <c r="Q70" s="1224"/>
      <c r="R70" s="1244"/>
      <c r="S70" s="1225"/>
    </row>
    <row r="71" spans="1:19" ht="13.8">
      <c r="A71" s="1583" t="s">
        <v>694</v>
      </c>
      <c r="B71" s="1744" t="s">
        <v>552</v>
      </c>
      <c r="C71" s="1598">
        <v>2468.4899999999998</v>
      </c>
      <c r="D71" s="1579"/>
      <c r="E71" s="1580"/>
      <c r="F71" s="1581">
        <v>2468.4899999999998</v>
      </c>
      <c r="G71" s="1582">
        <f t="shared" si="6"/>
        <v>0</v>
      </c>
      <c r="H71" s="1235">
        <v>45314</v>
      </c>
      <c r="I71" s="1236" t="s">
        <v>408</v>
      </c>
      <c r="J71" s="1235">
        <v>45320</v>
      </c>
      <c r="K71" s="1235">
        <v>45371</v>
      </c>
      <c r="L71" s="1001"/>
      <c r="M71" s="1220"/>
      <c r="N71" s="1188"/>
      <c r="O71" s="1223"/>
      <c r="P71" s="1190"/>
      <c r="Q71" s="1224"/>
      <c r="R71" s="1244"/>
      <c r="S71" s="1225"/>
    </row>
    <row r="72" spans="1:19" ht="13.8">
      <c r="A72" s="1420" t="s">
        <v>695</v>
      </c>
      <c r="B72" s="1740" t="s">
        <v>552</v>
      </c>
      <c r="C72" s="1595">
        <v>790</v>
      </c>
      <c r="D72" s="1597"/>
      <c r="E72" s="1243"/>
      <c r="F72" s="1526">
        <v>790</v>
      </c>
      <c r="G72" s="1502">
        <f t="shared" si="6"/>
        <v>0</v>
      </c>
      <c r="H72" s="1146"/>
      <c r="I72" s="1146"/>
      <c r="J72" s="1147"/>
      <c r="K72" s="1147">
        <v>45350</v>
      </c>
      <c r="L72" s="1001">
        <v>45351</v>
      </c>
      <c r="M72" s="1220"/>
      <c r="N72" s="1188"/>
      <c r="O72" s="1223"/>
      <c r="P72" s="1190"/>
      <c r="Q72" s="1224"/>
      <c r="R72" s="1244"/>
      <c r="S72" s="1225"/>
    </row>
    <row r="73" spans="1:19" ht="13.8">
      <c r="A73" s="1420" t="s">
        <v>696</v>
      </c>
      <c r="B73" s="1740" t="s">
        <v>552</v>
      </c>
      <c r="C73" s="1595">
        <v>558.41999999999996</v>
      </c>
      <c r="D73" s="1597"/>
      <c r="E73" s="1243"/>
      <c r="F73" s="1526">
        <v>558.41999999999996</v>
      </c>
      <c r="G73" s="1502">
        <f t="shared" si="6"/>
        <v>0</v>
      </c>
      <c r="H73" s="1146">
        <v>45407</v>
      </c>
      <c r="I73" s="1146" t="s">
        <v>697</v>
      </c>
      <c r="J73" s="1147">
        <v>45407</v>
      </c>
      <c r="K73" s="1147">
        <v>45457</v>
      </c>
      <c r="L73" s="1001">
        <v>45461</v>
      </c>
      <c r="M73" s="1220"/>
      <c r="N73" s="1188"/>
      <c r="O73" s="1223"/>
      <c r="P73" s="1190"/>
      <c r="Q73" s="1224"/>
      <c r="R73" s="1244"/>
      <c r="S73" s="1225"/>
    </row>
    <row r="74" spans="1:19" ht="13.8">
      <c r="A74" s="1420" t="s">
        <v>698</v>
      </c>
      <c r="B74" s="1740" t="s">
        <v>552</v>
      </c>
      <c r="C74" s="1595">
        <v>772.36</v>
      </c>
      <c r="D74" s="1597"/>
      <c r="E74" s="1243"/>
      <c r="F74" s="1526">
        <v>772.36</v>
      </c>
      <c r="G74" s="1502">
        <f t="shared" si="6"/>
        <v>0</v>
      </c>
      <c r="H74" s="1146">
        <v>45386</v>
      </c>
      <c r="I74" s="1379" t="s">
        <v>699</v>
      </c>
      <c r="J74" s="1146">
        <v>45411</v>
      </c>
      <c r="K74" s="1147">
        <v>45457</v>
      </c>
      <c r="L74" s="1001">
        <v>45461</v>
      </c>
      <c r="M74" s="1220"/>
      <c r="N74" s="1188"/>
      <c r="O74" s="1223"/>
      <c r="P74" s="1190"/>
      <c r="Q74" s="1224"/>
      <c r="R74" s="1244"/>
      <c r="S74" s="1225"/>
    </row>
    <row r="75" spans="1:19" ht="27.6">
      <c r="A75" s="1420" t="s">
        <v>700</v>
      </c>
      <c r="B75" s="1596" t="s">
        <v>701</v>
      </c>
      <c r="C75" s="1595">
        <v>4198.92</v>
      </c>
      <c r="D75" s="1597"/>
      <c r="E75" s="1243"/>
      <c r="F75" s="1526">
        <v>4198.92</v>
      </c>
      <c r="G75" s="1502">
        <f t="shared" si="6"/>
        <v>0</v>
      </c>
      <c r="H75" s="1146">
        <v>45408</v>
      </c>
      <c r="I75" s="1578" t="s">
        <v>702</v>
      </c>
      <c r="J75" s="1146">
        <v>45412</v>
      </c>
      <c r="K75" s="1147">
        <v>45461</v>
      </c>
      <c r="L75" s="1001">
        <v>45461</v>
      </c>
      <c r="M75" s="1220"/>
      <c r="N75" s="1188"/>
      <c r="O75" s="1223"/>
      <c r="P75" s="1190"/>
      <c r="Q75" s="1224"/>
      <c r="R75" s="1244"/>
      <c r="S75" s="1225"/>
    </row>
    <row r="76" spans="1:19" ht="13.8">
      <c r="A76" s="1379" t="s">
        <v>703</v>
      </c>
      <c r="B76" s="1739" t="s">
        <v>552</v>
      </c>
      <c r="C76" s="1456">
        <v>260.83999999999997</v>
      </c>
      <c r="D76" s="1184"/>
      <c r="E76" s="1219"/>
      <c r="F76" s="1523">
        <v>260.83999999999997</v>
      </c>
      <c r="G76" s="1502">
        <f t="shared" si="6"/>
        <v>0</v>
      </c>
      <c r="H76" s="1146" t="s">
        <v>320</v>
      </c>
      <c r="I76" s="1379" t="s">
        <v>320</v>
      </c>
      <c r="J76" s="1146" t="s">
        <v>320</v>
      </c>
      <c r="K76" s="1147">
        <v>45503</v>
      </c>
      <c r="L76" s="1001">
        <v>45504</v>
      </c>
      <c r="M76" s="1220"/>
      <c r="N76" s="1188"/>
      <c r="O76" s="1223"/>
      <c r="P76" s="1190"/>
      <c r="Q76" s="1224"/>
      <c r="R76" s="1244"/>
      <c r="S76" s="1225"/>
    </row>
    <row r="77" spans="1:19" ht="13.8">
      <c r="A77" s="1379" t="s">
        <v>704</v>
      </c>
      <c r="B77" s="1739" t="s">
        <v>552</v>
      </c>
      <c r="C77" s="1143">
        <v>2400</v>
      </c>
      <c r="D77" s="1242"/>
      <c r="E77" s="1243"/>
      <c r="F77" s="1523">
        <v>2400</v>
      </c>
      <c r="G77" s="1502">
        <f t="shared" si="6"/>
        <v>0</v>
      </c>
      <c r="H77" s="1146">
        <v>45414</v>
      </c>
      <c r="I77" s="1146" t="s">
        <v>543</v>
      </c>
      <c r="J77" s="1147">
        <v>45429</v>
      </c>
      <c r="K77" s="1147">
        <v>45429</v>
      </c>
      <c r="L77" s="1001">
        <v>45447</v>
      </c>
      <c r="M77" s="1220"/>
      <c r="N77" s="1188"/>
      <c r="O77" s="1223"/>
      <c r="P77" s="1190"/>
      <c r="Q77" s="1224"/>
      <c r="R77" s="1244"/>
      <c r="S77" s="1225"/>
    </row>
    <row r="78" spans="1:19" ht="27.6">
      <c r="A78" s="1753" t="s">
        <v>705</v>
      </c>
      <c r="B78" s="1142" t="s">
        <v>706</v>
      </c>
      <c r="C78" s="1618">
        <v>0</v>
      </c>
      <c r="D78" s="1184"/>
      <c r="E78" s="1194"/>
      <c r="F78" s="1520"/>
      <c r="G78" s="1502">
        <f t="shared" si="6"/>
        <v>0</v>
      </c>
      <c r="H78" s="1195">
        <v>45638</v>
      </c>
      <c r="I78" s="1195" t="s">
        <v>707</v>
      </c>
      <c r="J78" s="1196">
        <v>45638</v>
      </c>
      <c r="K78" s="1196"/>
      <c r="L78" s="1001"/>
      <c r="M78" s="1146"/>
      <c r="N78" s="1196"/>
      <c r="O78" s="1148"/>
      <c r="P78" s="1149"/>
      <c r="Q78" s="1150"/>
      <c r="R78" s="1197"/>
      <c r="S78" s="1198"/>
    </row>
    <row r="79" spans="1:19" ht="13.8">
      <c r="A79" s="1182" t="s">
        <v>708</v>
      </c>
      <c r="B79" s="1739" t="s">
        <v>552</v>
      </c>
      <c r="C79" s="1143">
        <v>238.58</v>
      </c>
      <c r="D79" s="1184"/>
      <c r="E79" s="1194"/>
      <c r="F79" s="1526">
        <v>238.58</v>
      </c>
      <c r="G79" s="1502">
        <f t="shared" si="6"/>
        <v>0</v>
      </c>
      <c r="H79" s="1195"/>
      <c r="I79" s="1195" t="s">
        <v>320</v>
      </c>
      <c r="J79" s="1196"/>
      <c r="K79" s="1196">
        <v>45611</v>
      </c>
      <c r="L79" s="1196">
        <v>45614</v>
      </c>
      <c r="M79" s="1146"/>
      <c r="N79" s="1196"/>
      <c r="O79" s="1622"/>
      <c r="P79" s="1149"/>
      <c r="Q79" s="1150"/>
      <c r="R79" s="1197"/>
      <c r="S79" s="1198"/>
    </row>
    <row r="80" spans="1:19" ht="27.6">
      <c r="A80" s="1182" t="s">
        <v>709</v>
      </c>
      <c r="B80" s="1739" t="s">
        <v>552</v>
      </c>
      <c r="C80" s="1143">
        <v>1800.09</v>
      </c>
      <c r="D80" s="1184"/>
      <c r="E80" s="1194"/>
      <c r="F80" s="1526">
        <v>1800.09</v>
      </c>
      <c r="G80" s="1502">
        <f t="shared" ref="G80:G82" si="7">C80-F80</f>
        <v>0</v>
      </c>
      <c r="H80" s="1195">
        <v>45580</v>
      </c>
      <c r="I80" s="1195" t="s">
        <v>710</v>
      </c>
      <c r="J80" s="1196">
        <v>45580</v>
      </c>
      <c r="K80" s="1196">
        <v>45603</v>
      </c>
      <c r="L80" s="1196">
        <v>45616</v>
      </c>
      <c r="M80" s="1146"/>
      <c r="N80" s="1196"/>
      <c r="O80" s="1622"/>
      <c r="P80" s="1149"/>
      <c r="Q80" s="1150"/>
      <c r="R80" s="1197"/>
      <c r="S80" s="1198"/>
    </row>
    <row r="81" spans="1:19" ht="13.8">
      <c r="A81" s="1182" t="s">
        <v>711</v>
      </c>
      <c r="B81" s="1739" t="s">
        <v>552</v>
      </c>
      <c r="C81" s="1143">
        <v>736</v>
      </c>
      <c r="D81" s="1184"/>
      <c r="E81" s="1194"/>
      <c r="F81" s="1526">
        <v>736</v>
      </c>
      <c r="G81" s="1502">
        <f t="shared" si="7"/>
        <v>0</v>
      </c>
      <c r="H81" s="1195">
        <v>45555</v>
      </c>
      <c r="I81" s="1195" t="s">
        <v>712</v>
      </c>
      <c r="J81" s="1196">
        <v>45555</v>
      </c>
      <c r="K81" s="1196"/>
      <c r="L81" s="1196"/>
      <c r="M81" s="1146"/>
      <c r="N81" s="1196"/>
      <c r="O81" s="1622"/>
      <c r="P81" s="1149"/>
      <c r="Q81" s="1150"/>
      <c r="R81" s="1197"/>
      <c r="S81" s="1198"/>
    </row>
    <row r="82" spans="1:19" ht="96.6">
      <c r="A82" s="1623" t="s">
        <v>713</v>
      </c>
      <c r="B82" s="1643" t="s">
        <v>714</v>
      </c>
      <c r="C82" s="1618">
        <v>1768.53</v>
      </c>
      <c r="D82" s="1619"/>
      <c r="E82" s="1628"/>
      <c r="F82" s="1620">
        <v>1768.53</v>
      </c>
      <c r="G82" s="1502">
        <f t="shared" si="7"/>
        <v>0</v>
      </c>
      <c r="H82" s="1220">
        <v>45771</v>
      </c>
      <c r="I82" s="1220" t="s">
        <v>677</v>
      </c>
      <c r="J82" s="1188">
        <v>45771</v>
      </c>
      <c r="K82" s="1188"/>
      <c r="L82" s="1188">
        <v>45824</v>
      </c>
      <c r="M82" s="1220"/>
      <c r="N82" s="1188"/>
      <c r="O82" s="1223"/>
      <c r="P82" s="1190"/>
      <c r="Q82" s="1224"/>
      <c r="R82" s="1244"/>
      <c r="S82" s="1225"/>
    </row>
    <row r="83" spans="1:19" ht="16.2">
      <c r="A83" s="1653" t="s">
        <v>715</v>
      </c>
      <c r="B83" s="1246">
        <v>35000</v>
      </c>
      <c r="C83" s="1247"/>
      <c r="D83" s="1340">
        <f>SUM(C84:C89)</f>
        <v>35000</v>
      </c>
      <c r="E83" s="1249">
        <f>B83-D83</f>
        <v>0</v>
      </c>
      <c r="F83" s="1527">
        <f>SUM(F85:F89)</f>
        <v>35000</v>
      </c>
      <c r="G83" s="1500" cm="1">
        <f t="array" ref="G83">SUM(B83,-F84:F89)</f>
        <v>0</v>
      </c>
      <c r="H83" s="1251"/>
      <c r="I83" s="1251"/>
      <c r="J83" s="1252"/>
      <c r="K83" s="1252"/>
      <c r="L83" s="1253"/>
      <c r="M83" s="1251"/>
      <c r="N83" s="1252"/>
      <c r="O83" s="1177"/>
      <c r="P83" s="1254"/>
      <c r="Q83" s="1255"/>
      <c r="R83" s="1257">
        <f>SUM(R84:R94)</f>
        <v>53611</v>
      </c>
      <c r="S83" s="1258"/>
    </row>
    <row r="84" spans="1:19" ht="13.8">
      <c r="A84" s="1647"/>
      <c r="B84" s="1651"/>
      <c r="C84" s="1341"/>
      <c r="D84" s="1242"/>
      <c r="E84" s="1342"/>
      <c r="F84" s="1528"/>
      <c r="G84" s="1506"/>
      <c r="H84" s="1146"/>
      <c r="I84" s="1146"/>
      <c r="J84" s="1147"/>
      <c r="K84" s="1147"/>
      <c r="L84" s="1001"/>
      <c r="M84" s="1146"/>
      <c r="N84" s="1147"/>
      <c r="O84" s="1148"/>
      <c r="P84" s="1149"/>
      <c r="Q84" s="1264"/>
      <c r="R84" s="1152">
        <v>53611</v>
      </c>
      <c r="S84" s="1265"/>
    </row>
    <row r="85" spans="1:19" ht="13.8">
      <c r="A85" s="1648" t="s">
        <v>716</v>
      </c>
      <c r="B85" s="1741" t="s">
        <v>552</v>
      </c>
      <c r="C85" s="1267">
        <v>5000</v>
      </c>
      <c r="D85" s="1184"/>
      <c r="E85" s="1194"/>
      <c r="F85" s="1526">
        <v>5000</v>
      </c>
      <c r="G85" s="1502">
        <f>C85-F85</f>
        <v>0</v>
      </c>
      <c r="H85" s="1146">
        <v>45414</v>
      </c>
      <c r="I85" s="1146" t="s">
        <v>543</v>
      </c>
      <c r="J85" s="1147">
        <v>45429</v>
      </c>
      <c r="K85" s="1147">
        <v>45429</v>
      </c>
      <c r="L85" s="1001">
        <v>45447</v>
      </c>
      <c r="M85" s="1146"/>
      <c r="N85" s="1147"/>
      <c r="O85" s="1148"/>
      <c r="P85" s="1149"/>
      <c r="Q85" s="1224"/>
      <c r="R85" s="1152"/>
      <c r="S85" s="1270"/>
    </row>
    <row r="86" spans="1:19" ht="14.25" customHeight="1">
      <c r="A86" s="1649"/>
      <c r="B86" s="1652"/>
      <c r="C86" s="1267"/>
      <c r="D86" s="1184"/>
      <c r="E86" s="1194"/>
      <c r="F86" s="1526"/>
      <c r="G86" s="1502">
        <f>C86-F86</f>
        <v>0</v>
      </c>
      <c r="H86" s="1146"/>
      <c r="I86" s="1146"/>
      <c r="J86" s="1147"/>
      <c r="K86" s="1147"/>
      <c r="L86" s="1001"/>
      <c r="M86" s="1146"/>
      <c r="N86" s="1147"/>
      <c r="O86" s="1148"/>
      <c r="P86" s="1149"/>
      <c r="Q86" s="1224"/>
      <c r="R86" s="1152"/>
      <c r="S86" s="1270" t="s">
        <v>717</v>
      </c>
    </row>
    <row r="87" spans="1:19" ht="13.8">
      <c r="A87" s="1649" t="s">
        <v>718</v>
      </c>
      <c r="B87" s="1749" t="s">
        <v>552</v>
      </c>
      <c r="C87" s="1267">
        <v>6170</v>
      </c>
      <c r="D87" s="1184"/>
      <c r="E87" s="1194"/>
      <c r="F87" s="1526">
        <v>6170</v>
      </c>
      <c r="G87" s="1502">
        <f>C87-F87</f>
        <v>0</v>
      </c>
      <c r="H87" s="1146">
        <v>44998</v>
      </c>
      <c r="I87" s="1146"/>
      <c r="J87" s="1147">
        <v>45014</v>
      </c>
      <c r="K87" s="1147">
        <v>45054</v>
      </c>
      <c r="L87" s="1001">
        <v>45064</v>
      </c>
      <c r="M87" s="1146"/>
      <c r="N87" s="1147"/>
      <c r="O87" s="1148"/>
      <c r="P87" s="1149"/>
      <c r="Q87" s="1224"/>
      <c r="R87" s="1152"/>
      <c r="S87" s="1270"/>
    </row>
    <row r="88" spans="1:19" s="1209" customFormat="1" ht="13.5" customHeight="1">
      <c r="A88" s="1650" t="s">
        <v>719</v>
      </c>
      <c r="B88" s="1743" t="s">
        <v>552</v>
      </c>
      <c r="C88" s="1267">
        <v>10300</v>
      </c>
      <c r="D88" s="1433"/>
      <c r="E88" s="1433"/>
      <c r="F88" s="1529">
        <v>10300</v>
      </c>
      <c r="G88" s="1502">
        <f>C88-F88</f>
        <v>0</v>
      </c>
      <c r="H88" s="1146">
        <v>45167</v>
      </c>
      <c r="I88" s="1146" t="s">
        <v>720</v>
      </c>
      <c r="J88" s="1147">
        <v>45167</v>
      </c>
      <c r="K88" s="1147">
        <v>45288</v>
      </c>
      <c r="L88" s="1001">
        <v>45299</v>
      </c>
      <c r="M88" s="1146"/>
      <c r="N88" s="1147"/>
      <c r="O88" s="1148"/>
      <c r="P88" s="1149"/>
      <c r="Q88" s="1434"/>
      <c r="R88" s="1435"/>
      <c r="S88" s="1268" t="s">
        <v>689</v>
      </c>
    </row>
    <row r="89" spans="1:19" ht="26.4">
      <c r="A89" s="1649" t="s">
        <v>721</v>
      </c>
      <c r="B89" s="1748" t="s">
        <v>552</v>
      </c>
      <c r="C89" s="1421">
        <v>13530</v>
      </c>
      <c r="D89" s="1659"/>
      <c r="E89" s="1280"/>
      <c r="F89" s="1660">
        <v>13530</v>
      </c>
      <c r="G89" s="1661">
        <f>C89-F89</f>
        <v>0</v>
      </c>
      <c r="H89" s="1146">
        <v>45413</v>
      </c>
      <c r="I89" s="1146" t="s">
        <v>548</v>
      </c>
      <c r="J89" s="1147">
        <v>45429</v>
      </c>
      <c r="K89" s="1147">
        <v>45561</v>
      </c>
      <c r="L89" s="1001"/>
      <c r="M89" s="1146"/>
      <c r="N89" s="1147"/>
      <c r="O89" s="1148"/>
      <c r="P89" s="1149"/>
      <c r="Q89" s="1224"/>
      <c r="R89" s="1152"/>
      <c r="S89" s="1274"/>
    </row>
    <row r="90" spans="1:19" ht="13.8">
      <c r="A90" s="1612"/>
      <c r="B90" s="1654"/>
      <c r="C90" s="1655"/>
      <c r="D90" s="1656"/>
      <c r="E90" s="1654"/>
      <c r="F90" s="1657"/>
      <c r="G90" s="1658"/>
      <c r="H90" s="1146"/>
      <c r="I90" s="1282"/>
      <c r="J90" s="1283"/>
      <c r="K90" s="1283"/>
      <c r="L90" s="1284"/>
      <c r="M90" s="1282"/>
      <c r="N90" s="1283"/>
      <c r="O90" s="1285"/>
      <c r="P90" s="1286"/>
      <c r="Q90" s="1287"/>
      <c r="R90" s="1289"/>
      <c r="S90" s="1290"/>
    </row>
    <row r="91" spans="1:19" ht="16.2">
      <c r="A91" s="1417" t="s">
        <v>372</v>
      </c>
      <c r="B91" s="1275"/>
      <c r="C91" s="1276"/>
      <c r="D91" s="1277"/>
      <c r="E91" s="1278"/>
      <c r="F91" s="1530"/>
      <c r="G91" s="1662"/>
      <c r="H91" s="1281"/>
      <c r="I91" s="1282"/>
      <c r="J91" s="1282"/>
      <c r="K91" s="1282"/>
      <c r="L91" s="1284"/>
      <c r="M91" s="1282"/>
      <c r="N91" s="1283"/>
      <c r="O91" s="1285"/>
      <c r="P91" s="1286"/>
      <c r="Q91" s="1287"/>
      <c r="R91" s="1289"/>
      <c r="S91" s="1290"/>
    </row>
    <row r="92" spans="1:19" ht="13.8">
      <c r="A92" s="1291"/>
      <c r="B92" s="1271"/>
      <c r="C92" s="1143"/>
      <c r="D92" s="1272"/>
      <c r="E92" s="1194"/>
      <c r="F92" s="1526"/>
      <c r="G92" s="1507"/>
      <c r="H92" s="1291"/>
      <c r="I92" s="1292"/>
      <c r="J92" s="1146"/>
      <c r="K92" s="1146"/>
      <c r="L92" s="1001"/>
      <c r="M92" s="1146"/>
      <c r="N92" s="1147"/>
      <c r="O92" s="1293"/>
      <c r="P92" s="1149"/>
      <c r="Q92" s="1294"/>
      <c r="R92" s="1152"/>
      <c r="S92" s="1296"/>
    </row>
    <row r="93" spans="1:19" ht="13.8">
      <c r="A93" s="1291"/>
      <c r="B93" s="1297"/>
      <c r="C93" s="1298"/>
      <c r="D93" s="1297"/>
      <c r="E93" s="1299"/>
      <c r="F93" s="1531"/>
      <c r="G93" s="1508"/>
      <c r="H93" s="1291"/>
      <c r="I93" s="1292"/>
      <c r="J93" s="1301"/>
      <c r="K93" s="1302"/>
      <c r="L93" s="1295"/>
      <c r="M93" s="1302"/>
      <c r="N93" s="1303"/>
      <c r="O93" s="1304"/>
      <c r="P93" s="1305"/>
      <c r="Q93" s="1302"/>
      <c r="R93" s="1306"/>
      <c r="S93" s="1306"/>
    </row>
    <row r="94" spans="1:19" ht="13.8">
      <c r="A94" s="1307"/>
      <c r="B94" s="1308"/>
      <c r="C94" s="1309"/>
      <c r="D94" s="1308"/>
      <c r="E94" s="1310"/>
      <c r="F94" s="1532"/>
      <c r="G94" s="1509"/>
      <c r="H94" s="1307"/>
      <c r="I94" s="1312"/>
      <c r="J94" s="1313"/>
      <c r="K94" s="1314"/>
      <c r="L94" s="1315"/>
      <c r="M94" s="1314"/>
      <c r="N94" s="1316"/>
      <c r="O94" s="1317"/>
      <c r="P94" s="1318"/>
      <c r="Q94" s="1314"/>
      <c r="R94" s="1319"/>
      <c r="S94" s="1319"/>
    </row>
    <row r="100" spans="5:21">
      <c r="E100" s="1385"/>
      <c r="F100" s="1518"/>
      <c r="U100" s="1120" t="s">
        <v>58</v>
      </c>
    </row>
    <row r="101" spans="5:21">
      <c r="E101" s="1385"/>
      <c r="F101" s="1518"/>
    </row>
    <row r="102" spans="5:21">
      <c r="E102" s="1385"/>
      <c r="F102" s="1518"/>
    </row>
    <row r="103" spans="5:21">
      <c r="E103" s="1385"/>
      <c r="F103" s="1518"/>
    </row>
    <row r="104" spans="5:21">
      <c r="E104" s="1385"/>
      <c r="F104" s="1518"/>
    </row>
    <row r="105" spans="5:21">
      <c r="E105" s="1385"/>
      <c r="F105" s="1518"/>
    </row>
    <row r="106" spans="5:21">
      <c r="E106" s="1385"/>
      <c r="F106" s="1518"/>
    </row>
    <row r="107" spans="5:21">
      <c r="E107" s="1385"/>
      <c r="F107" s="1518"/>
    </row>
    <row r="108" spans="5:21">
      <c r="E108" s="1385"/>
      <c r="F108" s="1518"/>
    </row>
    <row r="109" spans="5:21">
      <c r="E109" s="1385"/>
      <c r="F109" s="1518"/>
    </row>
    <row r="110" spans="5:21">
      <c r="E110" s="1385"/>
      <c r="F110" s="1518"/>
    </row>
    <row r="111" spans="5:21">
      <c r="E111" s="1385"/>
    </row>
    <row r="112" spans="5:21">
      <c r="E112" s="1385"/>
    </row>
    <row r="115" spans="1:1">
      <c r="A115" s="1141"/>
    </row>
  </sheetData>
  <mergeCells count="2">
    <mergeCell ref="A1:S1"/>
    <mergeCell ref="S26:S27"/>
  </mergeCells>
  <pageMargins left="0" right="0" top="1" bottom="1" header="0.5" footer="0.5"/>
  <pageSetup scale="3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49BA-6B6F-44F6-B4B0-196EDDC9B44F}">
  <sheetPr>
    <tabColor rgb="FF92D050"/>
  </sheetPr>
  <dimension ref="A1:AJ112"/>
  <sheetViews>
    <sheetView tabSelected="1" zoomScale="75" zoomScaleNormal="75" workbookViewId="0">
      <pane ySplit="2" topLeftCell="A29" activePane="bottomLeft" state="frozen"/>
      <selection pane="bottomLeft" activeCell="I33" sqref="I33"/>
    </sheetView>
  </sheetViews>
  <sheetFormatPr defaultColWidth="9.109375" defaultRowHeight="14.4"/>
  <cols>
    <col min="1" max="1" width="44.6640625" customWidth="1"/>
    <col min="2" max="2" width="28" customWidth="1"/>
    <col min="3" max="3" width="23.5546875" customWidth="1"/>
    <col min="4" max="4" width="23.44140625" customWidth="1"/>
    <col min="5" max="5" width="24.44140625" customWidth="1"/>
    <col min="6" max="6" width="23.44140625" style="912" customWidth="1"/>
    <col min="7" max="7" width="23.44140625" style="1495" customWidth="1"/>
    <col min="8" max="9" width="12" customWidth="1"/>
    <col min="10" max="10" width="12.5546875" customWidth="1"/>
    <col min="11" max="11" width="12.88671875" customWidth="1"/>
    <col min="12" max="18" width="11.33203125" customWidth="1"/>
    <col min="19" max="19" width="21.88671875" hidden="1" customWidth="1"/>
    <col min="20" max="20" width="37.44140625" customWidth="1"/>
    <col min="34" max="34" width="9.5546875" bestFit="1" customWidth="1"/>
  </cols>
  <sheetData>
    <row r="1" spans="1:20" ht="25.8">
      <c r="A1" s="1988" t="s">
        <v>722</v>
      </c>
      <c r="B1" s="1989"/>
      <c r="C1" s="1989"/>
      <c r="D1" s="1989"/>
      <c r="E1" s="1989"/>
      <c r="F1" s="1989"/>
      <c r="G1" s="1989"/>
      <c r="H1" s="1989"/>
      <c r="I1" s="1989"/>
      <c r="J1" s="1989"/>
      <c r="K1" s="1989"/>
      <c r="L1" s="1989"/>
      <c r="M1" s="1989"/>
      <c r="N1" s="1989"/>
      <c r="O1" s="1989"/>
      <c r="P1" s="1989"/>
      <c r="Q1" s="1989"/>
      <c r="R1" s="1989"/>
      <c r="S1" s="1989"/>
      <c r="T1" s="1990"/>
    </row>
    <row r="2" spans="1:20" ht="97.2">
      <c r="A2" s="629" t="s">
        <v>139</v>
      </c>
      <c r="B2" s="83" t="s">
        <v>374</v>
      </c>
      <c r="C2" s="88"/>
      <c r="D2" s="88" t="s">
        <v>4</v>
      </c>
      <c r="E2" s="94" t="s">
        <v>606</v>
      </c>
      <c r="F2" s="904" t="s">
        <v>6</v>
      </c>
      <c r="G2" s="1482" t="s">
        <v>269</v>
      </c>
      <c r="H2" s="151" t="s">
        <v>143</v>
      </c>
      <c r="I2" s="159" t="s">
        <v>376</v>
      </c>
      <c r="J2" s="153" t="s">
        <v>9</v>
      </c>
      <c r="K2" s="153" t="s">
        <v>10</v>
      </c>
      <c r="L2" s="154" t="s">
        <v>11</v>
      </c>
      <c r="M2" s="155" t="s">
        <v>12</v>
      </c>
      <c r="N2" s="156" t="s">
        <v>13</v>
      </c>
      <c r="O2" s="157" t="s">
        <v>14</v>
      </c>
      <c r="P2" s="158" t="s">
        <v>15</v>
      </c>
      <c r="Q2" s="159" t="s">
        <v>251</v>
      </c>
      <c r="R2" s="151" t="s">
        <v>147</v>
      </c>
      <c r="S2" s="160" t="s">
        <v>18</v>
      </c>
      <c r="T2" s="951" t="s">
        <v>19</v>
      </c>
    </row>
    <row r="3" spans="1:20" ht="21">
      <c r="A3" s="630" t="s">
        <v>20</v>
      </c>
      <c r="B3" s="650">
        <v>405288.97</v>
      </c>
      <c r="C3" s="650" t="s">
        <v>377</v>
      </c>
      <c r="D3" s="650">
        <f>D7+D72</f>
        <v>385957.00999999995</v>
      </c>
      <c r="E3" s="857">
        <f>SUM(B3,-D3)</f>
        <v>19331.960000000021</v>
      </c>
      <c r="F3" s="857">
        <f>F7+F72</f>
        <v>309252.93</v>
      </c>
      <c r="G3" s="1483">
        <f>G7+G72</f>
        <v>96036.040000000008</v>
      </c>
      <c r="H3" s="112"/>
      <c r="I3" s="112"/>
      <c r="J3" s="116"/>
      <c r="K3" s="116"/>
      <c r="L3" s="120"/>
      <c r="M3" s="124"/>
      <c r="N3" s="116"/>
      <c r="O3" s="125"/>
      <c r="P3" s="129"/>
      <c r="Q3" s="112"/>
      <c r="R3" s="135"/>
      <c r="S3" s="137" t="e">
        <f>SUM(#REF!,S72)</f>
        <v>#REF!</v>
      </c>
      <c r="T3" s="920"/>
    </row>
    <row r="4" spans="1:20" ht="21">
      <c r="A4" s="1069"/>
      <c r="B4" s="1070"/>
      <c r="C4" s="1070"/>
      <c r="D4" s="1070"/>
      <c r="E4" s="1071"/>
      <c r="F4" s="1072"/>
      <c r="G4" s="1484"/>
      <c r="H4" s="37"/>
      <c r="I4" s="324"/>
      <c r="J4" s="1073"/>
      <c r="K4" s="1073"/>
      <c r="L4" s="329"/>
      <c r="M4" s="1074"/>
      <c r="N4" s="247"/>
      <c r="O4" s="1075"/>
      <c r="P4" s="250"/>
      <c r="Q4" s="324"/>
      <c r="R4" s="1076"/>
      <c r="S4" s="1077"/>
      <c r="T4" s="1078"/>
    </row>
    <row r="5" spans="1:20" ht="21">
      <c r="A5" s="1079" t="s">
        <v>21</v>
      </c>
      <c r="B5" s="83"/>
      <c r="C5" s="88"/>
      <c r="D5" s="88"/>
      <c r="E5" s="94"/>
      <c r="F5" s="1068"/>
      <c r="G5" s="1482"/>
      <c r="H5" s="151"/>
      <c r="I5" s="159"/>
      <c r="J5" s="153"/>
      <c r="K5" s="153"/>
      <c r="L5" s="154"/>
      <c r="M5" s="155"/>
      <c r="N5" s="156"/>
      <c r="O5" s="157"/>
      <c r="P5" s="158"/>
      <c r="Q5" s="159"/>
      <c r="R5" s="151"/>
      <c r="S5" s="160"/>
      <c r="T5" s="951"/>
    </row>
    <row r="6" spans="1:20" ht="15.6">
      <c r="A6" s="671" t="s">
        <v>723</v>
      </c>
      <c r="B6" s="776">
        <v>298288.96999999997</v>
      </c>
      <c r="C6" s="777"/>
      <c r="D6" s="777"/>
      <c r="E6" s="778"/>
      <c r="F6" s="906"/>
      <c r="G6" s="1485"/>
      <c r="H6" s="115"/>
      <c r="I6" s="115"/>
      <c r="J6" s="119"/>
      <c r="K6" s="119"/>
      <c r="L6" s="123"/>
      <c r="M6" s="115"/>
      <c r="N6" s="119"/>
      <c r="O6" s="128"/>
      <c r="P6" s="132"/>
      <c r="Q6" s="53"/>
      <c r="R6" s="846"/>
      <c r="S6" s="818">
        <v>20000</v>
      </c>
      <c r="T6" s="144"/>
    </row>
    <row r="7" spans="1:20" ht="21">
      <c r="A7" s="633" t="s">
        <v>42</v>
      </c>
      <c r="B7" s="85">
        <f>SUM(B8,B13,B15,B18,B21,B25,B32,B39,B48)</f>
        <v>298288.96999999997</v>
      </c>
      <c r="C7" s="794"/>
      <c r="D7" s="85">
        <f>SUM(D8,D13,D15,D18,D21,D25,D32,D39,D48)</f>
        <v>279134.45999999996</v>
      </c>
      <c r="E7" s="85">
        <f>SUM(E8,E13,E15,E18,E21,E25,E32,E39,E48)</f>
        <v>19154.510000000009</v>
      </c>
      <c r="F7" s="921">
        <f>SUM(F8,F13,F15,F18,F21,F25,F32,F39,F48)</f>
        <v>207105.38</v>
      </c>
      <c r="G7" s="1486">
        <f>SUM(G8,G13,G15,G18,G21,G25,G32,G39,G48)</f>
        <v>91183.590000000011</v>
      </c>
      <c r="H7" s="711"/>
      <c r="I7" s="711"/>
      <c r="J7" s="710"/>
      <c r="K7" s="710"/>
      <c r="L7" s="726"/>
      <c r="M7" s="711"/>
      <c r="N7" s="710"/>
      <c r="O7" s="708"/>
      <c r="P7" s="712"/>
      <c r="Q7" s="715"/>
      <c r="R7" s="948"/>
      <c r="S7" s="815"/>
      <c r="T7" s="144"/>
    </row>
    <row r="8" spans="1:20" ht="17.399999999999999">
      <c r="A8" s="1615" t="s">
        <v>724</v>
      </c>
      <c r="B8" s="870">
        <v>9166.1299999999992</v>
      </c>
      <c r="C8" s="925"/>
      <c r="D8" s="775">
        <f>SUM(C9:C12)</f>
        <v>1474.0700000000002</v>
      </c>
      <c r="E8" s="881">
        <f>B8-D8</f>
        <v>7692.0599999999995</v>
      </c>
      <c r="F8" s="926">
        <f>SUM(F9:F12)</f>
        <v>1474.0700000000002</v>
      </c>
      <c r="G8" s="1487" cm="1">
        <f t="array" ref="G8">SUM(B8,-F9:F12)</f>
        <v>7692.0599999999995</v>
      </c>
      <c r="H8" s="115"/>
      <c r="I8" s="115"/>
      <c r="J8" s="119"/>
      <c r="L8" s="123"/>
      <c r="M8" s="115"/>
      <c r="N8" s="119"/>
      <c r="O8" s="128"/>
      <c r="P8" s="132"/>
      <c r="Q8" s="59"/>
      <c r="R8" s="846"/>
      <c r="S8" s="818"/>
      <c r="T8" s="877"/>
    </row>
    <row r="9" spans="1:20" ht="15.6">
      <c r="A9" s="1757" t="s">
        <v>725</v>
      </c>
      <c r="B9" s="1759"/>
      <c r="C9" s="1761"/>
      <c r="E9" s="945"/>
      <c r="F9" s="908"/>
      <c r="G9" s="1488">
        <f t="shared" ref="G9:G11" si="0">C9-F9</f>
        <v>0</v>
      </c>
      <c r="H9" s="115"/>
      <c r="I9" s="115"/>
      <c r="J9" s="119"/>
      <c r="K9" s="119"/>
      <c r="L9" s="958"/>
      <c r="M9" s="115"/>
      <c r="N9" s="18"/>
      <c r="O9" s="126"/>
      <c r="P9" s="44"/>
      <c r="Q9" s="25"/>
      <c r="R9" s="804"/>
      <c r="S9" s="818"/>
      <c r="T9" s="822"/>
    </row>
    <row r="10" spans="1:20" ht="28.8">
      <c r="A10" s="1758" t="s">
        <v>726</v>
      </c>
      <c r="B10" s="1668"/>
      <c r="C10" s="1763">
        <v>1292.96</v>
      </c>
      <c r="D10" s="1668"/>
      <c r="E10" s="1762"/>
      <c r="F10" s="908">
        <v>1292.96</v>
      </c>
      <c r="G10" s="1488">
        <f>C10-F10</f>
        <v>0</v>
      </c>
      <c r="H10" s="1231">
        <v>45345</v>
      </c>
      <c r="I10" s="1231" t="s">
        <v>615</v>
      </c>
      <c r="J10" s="1231">
        <v>45411</v>
      </c>
      <c r="K10" s="1231">
        <v>45859</v>
      </c>
      <c r="L10" s="1437">
        <v>45866</v>
      </c>
      <c r="M10" s="115"/>
      <c r="N10" s="18"/>
      <c r="O10" s="126"/>
      <c r="P10" s="44"/>
      <c r="Q10" s="25"/>
      <c r="R10" s="804"/>
      <c r="S10" s="818"/>
      <c r="T10" s="822"/>
    </row>
    <row r="11" spans="1:20" ht="57.6">
      <c r="A11" s="1085" t="s">
        <v>727</v>
      </c>
      <c r="B11" s="1760"/>
      <c r="C11" s="895"/>
      <c r="D11" s="1675"/>
      <c r="E11" s="945"/>
      <c r="F11" s="908"/>
      <c r="G11" s="1488">
        <f t="shared" si="0"/>
        <v>0</v>
      </c>
      <c r="H11" s="115"/>
      <c r="I11" s="115"/>
      <c r="J11" s="119"/>
      <c r="K11" s="119"/>
      <c r="L11" s="958"/>
      <c r="M11" s="115"/>
      <c r="N11" s="18"/>
      <c r="O11" s="126"/>
      <c r="P11" s="44"/>
      <c r="Q11" s="25"/>
      <c r="R11" s="804"/>
      <c r="S11" s="818"/>
      <c r="T11" s="822"/>
    </row>
    <row r="12" spans="1:20" s="1913" customFormat="1">
      <c r="A12" s="1916" t="s">
        <v>728</v>
      </c>
      <c r="B12" s="1917"/>
      <c r="C12" s="1903">
        <v>181.11</v>
      </c>
      <c r="D12" s="1903"/>
      <c r="E12" s="1918"/>
      <c r="F12" s="1919">
        <v>181.11</v>
      </c>
      <c r="G12" s="1914">
        <f>C12-F12</f>
        <v>0</v>
      </c>
      <c r="H12" s="1904">
        <v>45674</v>
      </c>
      <c r="I12" s="1904" t="s">
        <v>624</v>
      </c>
      <c r="J12" s="1905">
        <v>45678</v>
      </c>
      <c r="K12" s="1905">
        <v>45974</v>
      </c>
      <c r="L12" s="1906">
        <v>45981</v>
      </c>
      <c r="M12" s="1907"/>
      <c r="N12" s="1905"/>
      <c r="O12" s="1908"/>
      <c r="P12" s="1909"/>
      <c r="Q12" s="1910"/>
      <c r="R12" s="1911"/>
      <c r="S12" s="1915">
        <v>62000</v>
      </c>
      <c r="T12" s="1912"/>
    </row>
    <row r="13" spans="1:20" ht="17.399999999999999">
      <c r="A13" s="674" t="s">
        <v>317</v>
      </c>
      <c r="B13" s="870"/>
      <c r="C13" s="774"/>
      <c r="D13" s="775">
        <f>SUM(C14:C15)</f>
        <v>0</v>
      </c>
      <c r="E13" s="881">
        <f>B13-D13</f>
        <v>0</v>
      </c>
      <c r="F13" s="985"/>
      <c r="G13" s="1487" cm="1">
        <f t="array" ref="G13">SUM(B13,-F14:F15)</f>
        <v>0</v>
      </c>
      <c r="H13" s="728"/>
      <c r="I13" s="728"/>
      <c r="J13" s="714"/>
      <c r="K13" s="714"/>
      <c r="L13" s="726"/>
      <c r="M13" s="711"/>
      <c r="N13" s="714"/>
      <c r="O13" s="708"/>
      <c r="P13" s="712"/>
      <c r="Q13" s="713"/>
      <c r="R13" s="832"/>
      <c r="S13" s="817"/>
      <c r="T13" s="816"/>
    </row>
    <row r="14" spans="1:20" ht="17.399999999999999">
      <c r="A14" s="632"/>
      <c r="B14" s="868"/>
      <c r="C14" s="780"/>
      <c r="D14" s="781"/>
      <c r="E14" s="485"/>
      <c r="F14" s="909"/>
      <c r="G14" s="1488"/>
      <c r="H14" s="865"/>
      <c r="I14" s="865"/>
      <c r="J14" s="546"/>
      <c r="K14" s="546"/>
      <c r="L14" s="123"/>
      <c r="M14" s="115"/>
      <c r="N14" s="546"/>
      <c r="O14" s="128"/>
      <c r="P14" s="132"/>
      <c r="Q14" s="53"/>
      <c r="R14" s="846"/>
      <c r="S14" s="817"/>
      <c r="T14" s="816"/>
    </row>
    <row r="15" spans="1:20" ht="17.399999999999999">
      <c r="A15" s="674" t="s">
        <v>323</v>
      </c>
      <c r="B15" s="870"/>
      <c r="C15" s="774"/>
      <c r="D15" s="775">
        <f>SUM(C16:C17)</f>
        <v>0</v>
      </c>
      <c r="E15" s="881">
        <f>B15-D15</f>
        <v>0</v>
      </c>
      <c r="F15" s="985"/>
      <c r="G15" s="1487" cm="1">
        <f t="array" ref="G15">SUM(B15,-F16:F17)</f>
        <v>0</v>
      </c>
      <c r="H15" s="728"/>
      <c r="I15" s="728"/>
      <c r="J15" s="714"/>
      <c r="K15" s="714"/>
      <c r="L15" s="726"/>
      <c r="M15" s="711"/>
      <c r="N15" s="714"/>
      <c r="O15" s="708"/>
      <c r="P15" s="712"/>
      <c r="Q15" s="713"/>
      <c r="R15" s="832"/>
      <c r="S15" s="817"/>
      <c r="T15" s="816"/>
    </row>
    <row r="16" spans="1:20" ht="17.399999999999999">
      <c r="A16" s="632"/>
      <c r="B16" s="868"/>
      <c r="C16" s="780"/>
      <c r="D16" s="781"/>
      <c r="E16" s="485"/>
      <c r="F16" s="909"/>
      <c r="G16" s="1488">
        <f>C16-F16</f>
        <v>0</v>
      </c>
      <c r="H16" s="865"/>
      <c r="I16" s="865"/>
      <c r="J16" s="546"/>
      <c r="K16" s="546"/>
      <c r="L16" s="123"/>
      <c r="M16" s="115"/>
      <c r="N16" s="546"/>
      <c r="O16" s="128"/>
      <c r="P16" s="132"/>
      <c r="Q16" s="53"/>
      <c r="R16" s="846"/>
      <c r="S16" s="817"/>
      <c r="T16" s="816"/>
    </row>
    <row r="17" spans="1:36" ht="17.399999999999999">
      <c r="A17" s="632"/>
      <c r="B17" s="868"/>
      <c r="C17" s="780"/>
      <c r="D17" s="781"/>
      <c r="E17" s="485"/>
      <c r="F17" s="909"/>
      <c r="G17" s="1488">
        <f>C17-F17</f>
        <v>0</v>
      </c>
      <c r="H17" s="865"/>
      <c r="I17" s="865"/>
      <c r="J17" s="546"/>
      <c r="K17" s="546"/>
      <c r="L17" s="123"/>
      <c r="M17" s="115"/>
      <c r="N17" s="546"/>
      <c r="O17" s="128"/>
      <c r="P17" s="132"/>
      <c r="Q17" s="53"/>
      <c r="R17" s="846"/>
      <c r="S17" s="817"/>
      <c r="T17" s="816"/>
    </row>
    <row r="18" spans="1:36" ht="17.399999999999999">
      <c r="A18" s="674" t="s">
        <v>481</v>
      </c>
      <c r="B18" s="870"/>
      <c r="C18" s="774"/>
      <c r="D18" s="775">
        <f>SUM(C19:C20)</f>
        <v>0</v>
      </c>
      <c r="E18" s="881">
        <f>B18-D18</f>
        <v>0</v>
      </c>
      <c r="F18" s="985"/>
      <c r="G18" s="1487" cm="1">
        <f t="array" ref="G18">SUM(B18,-F19:F20)</f>
        <v>0</v>
      </c>
      <c r="H18" s="728"/>
      <c r="I18" s="728"/>
      <c r="J18" s="714"/>
      <c r="K18" s="714"/>
      <c r="L18" s="726"/>
      <c r="M18" s="711"/>
      <c r="N18" s="714"/>
      <c r="O18" s="708"/>
      <c r="P18" s="712"/>
      <c r="Q18" s="713"/>
      <c r="R18" s="832"/>
      <c r="S18" s="817"/>
      <c r="T18" s="816"/>
    </row>
    <row r="19" spans="1:36" ht="15.6">
      <c r="A19" s="994"/>
      <c r="B19" s="868"/>
      <c r="C19" s="780"/>
      <c r="D19" s="781"/>
      <c r="E19" s="485"/>
      <c r="F19" s="909"/>
      <c r="G19" s="1488">
        <f>C19-F19</f>
        <v>0</v>
      </c>
      <c r="H19" s="865"/>
      <c r="I19" s="865"/>
      <c r="J19" s="546"/>
      <c r="K19" s="546"/>
      <c r="L19" s="123"/>
      <c r="M19" s="115"/>
      <c r="N19" s="546"/>
      <c r="O19" s="128"/>
      <c r="P19" s="132"/>
      <c r="Q19" s="53"/>
      <c r="R19" s="846"/>
      <c r="S19" s="817"/>
      <c r="T19" s="1996"/>
    </row>
    <row r="20" spans="1:36" ht="15.6">
      <c r="A20" s="961"/>
      <c r="B20" s="868"/>
      <c r="C20" s="780"/>
      <c r="D20" s="781"/>
      <c r="E20" s="485"/>
      <c r="F20" s="909"/>
      <c r="G20" s="1488">
        <f>C20-F20</f>
        <v>0</v>
      </c>
      <c r="H20" s="865"/>
      <c r="I20" s="865"/>
      <c r="J20" s="546"/>
      <c r="K20" s="546"/>
      <c r="L20" s="123"/>
      <c r="M20" s="115"/>
      <c r="N20" s="546"/>
      <c r="O20" s="128"/>
      <c r="P20" s="132"/>
      <c r="Q20" s="53"/>
      <c r="R20" s="846"/>
      <c r="S20" s="817"/>
      <c r="T20" s="1997"/>
    </row>
    <row r="21" spans="1:36" ht="30.6">
      <c r="A21" s="1395" t="s">
        <v>729</v>
      </c>
      <c r="B21" s="870">
        <v>10300</v>
      </c>
      <c r="C21" s="774"/>
      <c r="D21" s="775">
        <f>SUM(C22:C24)</f>
        <v>10300</v>
      </c>
      <c r="E21" s="881">
        <f>B21-D21</f>
        <v>0</v>
      </c>
      <c r="F21" s="985">
        <f>SUM(F22:F24)</f>
        <v>10300</v>
      </c>
      <c r="G21" s="1487" cm="1">
        <f t="array" ref="G21">SUM(B21,-F22:F24)</f>
        <v>0</v>
      </c>
      <c r="H21" s="728"/>
      <c r="I21" s="728"/>
      <c r="J21" s="714"/>
      <c r="K21" s="714"/>
      <c r="L21" s="726"/>
      <c r="M21" s="711"/>
      <c r="N21" s="714"/>
      <c r="O21" s="708"/>
      <c r="P21" s="712"/>
      <c r="Q21" s="713"/>
      <c r="R21" s="832"/>
      <c r="S21" s="817"/>
      <c r="T21" s="999"/>
    </row>
    <row r="22" spans="1:36" ht="15.6">
      <c r="A22" s="1021"/>
      <c r="B22" s="868" t="s">
        <v>730</v>
      </c>
      <c r="C22" s="780"/>
      <c r="D22" s="781"/>
      <c r="E22" s="485"/>
      <c r="F22" s="982"/>
      <c r="G22" s="1488"/>
      <c r="H22" s="865"/>
      <c r="I22" s="865"/>
      <c r="J22" s="546"/>
      <c r="K22" s="546"/>
      <c r="L22" s="123"/>
      <c r="M22" s="115"/>
      <c r="N22" s="546"/>
      <c r="O22" s="128"/>
      <c r="P22" s="132"/>
      <c r="Q22" s="53"/>
      <c r="R22" s="846"/>
      <c r="S22" s="817"/>
      <c r="T22" s="989"/>
    </row>
    <row r="23" spans="1:36" ht="24">
      <c r="A23" s="962" t="s">
        <v>731</v>
      </c>
      <c r="B23" s="868"/>
      <c r="C23" s="1625">
        <v>10300</v>
      </c>
      <c r="D23" s="781" t="s">
        <v>396</v>
      </c>
      <c r="E23" s="485"/>
      <c r="F23" s="982">
        <v>10300</v>
      </c>
      <c r="G23" s="1488">
        <f>C23-F23</f>
        <v>0</v>
      </c>
      <c r="H23" s="865">
        <v>45519</v>
      </c>
      <c r="I23" s="865" t="s">
        <v>602</v>
      </c>
      <c r="J23" s="546">
        <v>45520</v>
      </c>
      <c r="K23" s="546">
        <v>45618</v>
      </c>
      <c r="L23" s="123">
        <v>45623</v>
      </c>
      <c r="M23" s="115"/>
      <c r="N23" s="546"/>
      <c r="O23" s="128"/>
      <c r="P23" s="132"/>
      <c r="Q23" s="53"/>
      <c r="R23" s="846"/>
      <c r="S23" s="817"/>
      <c r="T23" s="816"/>
    </row>
    <row r="24" spans="1:36" ht="15.6">
      <c r="A24" s="962"/>
      <c r="B24" s="868"/>
      <c r="C24" s="780"/>
      <c r="D24" s="781"/>
      <c r="E24" s="485"/>
      <c r="F24" s="984"/>
      <c r="G24" s="1488">
        <f>C24-F24</f>
        <v>0</v>
      </c>
      <c r="H24" s="865"/>
      <c r="I24" s="865"/>
      <c r="J24" s="546"/>
      <c r="K24" s="546"/>
      <c r="L24" s="123"/>
      <c r="M24" s="115"/>
      <c r="N24" s="546"/>
      <c r="O24" s="128"/>
      <c r="P24" s="132"/>
      <c r="Q24" s="53"/>
      <c r="R24" s="846"/>
      <c r="S24" s="817"/>
      <c r="T24" s="891"/>
    </row>
    <row r="25" spans="1:36" ht="27.6">
      <c r="A25" s="1394" t="s">
        <v>732</v>
      </c>
      <c r="B25" s="870">
        <v>44085</v>
      </c>
      <c r="C25" s="774"/>
      <c r="D25" s="775">
        <f>SUM(C26:C31)</f>
        <v>44085</v>
      </c>
      <c r="E25" s="881">
        <f>B25-D25</f>
        <v>0</v>
      </c>
      <c r="F25" s="985">
        <f>SUM(F26:F31)</f>
        <v>44085</v>
      </c>
      <c r="G25" s="1487" cm="1">
        <f t="array" ref="G25">SUM(B25,-F26:F31)</f>
        <v>1.3642420526593924E-12</v>
      </c>
      <c r="H25" s="728"/>
      <c r="I25" s="728"/>
      <c r="J25" s="714"/>
      <c r="K25" s="714"/>
      <c r="L25" s="726"/>
      <c r="M25" s="711"/>
      <c r="N25" s="714"/>
      <c r="O25" s="708"/>
      <c r="P25" s="712"/>
      <c r="Q25" s="713"/>
      <c r="R25" s="832"/>
      <c r="S25" s="817"/>
      <c r="T25" s="1067"/>
    </row>
    <row r="26" spans="1:36" ht="31.2">
      <c r="A26" s="1020" t="s">
        <v>733</v>
      </c>
      <c r="B26" s="776" t="s">
        <v>734</v>
      </c>
      <c r="C26" s="780">
        <v>26256.44</v>
      </c>
      <c r="D26" s="781"/>
      <c r="E26" s="485"/>
      <c r="F26" s="982">
        <v>26256.44</v>
      </c>
      <c r="G26" s="1488">
        <f>C26-F26</f>
        <v>0</v>
      </c>
      <c r="H26" s="865">
        <v>45434</v>
      </c>
      <c r="I26" s="865" t="s">
        <v>488</v>
      </c>
      <c r="J26" s="546">
        <v>45434</v>
      </c>
      <c r="K26" s="546"/>
      <c r="L26" s="123"/>
      <c r="M26" s="115"/>
      <c r="N26" s="546"/>
      <c r="O26" s="128"/>
      <c r="P26" s="132"/>
      <c r="Q26" s="53"/>
      <c r="R26" s="846"/>
      <c r="S26" s="817"/>
      <c r="T26" s="816"/>
    </row>
    <row r="27" spans="1:36" ht="15.6">
      <c r="A27" s="994"/>
      <c r="B27" s="776"/>
      <c r="C27" s="780"/>
      <c r="D27" s="781"/>
      <c r="E27" s="485"/>
      <c r="F27" s="982"/>
      <c r="G27" s="1488"/>
      <c r="H27" s="865"/>
      <c r="I27" s="865"/>
      <c r="J27" s="546"/>
      <c r="K27" s="546"/>
      <c r="L27" s="123"/>
      <c r="M27" s="115"/>
      <c r="N27" s="546"/>
      <c r="O27" s="128"/>
      <c r="P27" s="132"/>
      <c r="Q27" s="53"/>
      <c r="R27" s="846"/>
      <c r="S27" s="817"/>
      <c r="T27" s="816"/>
    </row>
    <row r="28" spans="1:36" ht="20.399999999999999">
      <c r="A28" s="994" t="s">
        <v>735</v>
      </c>
      <c r="B28" s="776" t="s">
        <v>736</v>
      </c>
      <c r="C28" s="780">
        <v>14195</v>
      </c>
      <c r="D28" s="781"/>
      <c r="E28" s="485"/>
      <c r="F28" s="982">
        <v>14195</v>
      </c>
      <c r="G28" s="1488">
        <f>C28-F28</f>
        <v>0</v>
      </c>
      <c r="H28" s="865">
        <v>45424</v>
      </c>
      <c r="I28" s="865" t="s">
        <v>737</v>
      </c>
      <c r="J28" s="546">
        <v>45454</v>
      </c>
      <c r="K28" s="546">
        <v>45657</v>
      </c>
      <c r="L28" s="123"/>
      <c r="M28" s="115"/>
      <c r="N28" s="546"/>
      <c r="O28" s="128"/>
      <c r="P28" s="132"/>
      <c r="Q28" s="53"/>
      <c r="R28" s="846"/>
      <c r="S28" s="817"/>
      <c r="T28" s="891"/>
      <c r="Z28" s="1933"/>
    </row>
    <row r="29" spans="1:36" ht="31.2">
      <c r="A29" s="1020" t="s">
        <v>738</v>
      </c>
      <c r="B29" s="776" t="s">
        <v>739</v>
      </c>
      <c r="C29" s="780">
        <v>3633.56</v>
      </c>
      <c r="D29" s="781"/>
      <c r="E29" s="485"/>
      <c r="F29" s="982">
        <v>3633.56</v>
      </c>
      <c r="G29" s="1488">
        <f>C29-F29</f>
        <v>0</v>
      </c>
      <c r="H29" s="865">
        <v>45434</v>
      </c>
      <c r="I29" s="865" t="s">
        <v>488</v>
      </c>
      <c r="J29" s="546">
        <v>45434</v>
      </c>
      <c r="K29" s="546"/>
      <c r="L29" s="123"/>
      <c r="M29" s="115"/>
      <c r="N29" s="546"/>
      <c r="O29" s="128"/>
      <c r="P29" s="132"/>
      <c r="Q29" s="53"/>
      <c r="R29" s="846"/>
      <c r="S29" s="817"/>
      <c r="T29" s="816"/>
      <c r="Z29" s="1934"/>
    </row>
    <row r="30" spans="1:36" ht="15.6">
      <c r="A30" s="994"/>
      <c r="B30" s="868"/>
      <c r="C30" s="780"/>
      <c r="D30" s="781"/>
      <c r="E30" s="485"/>
      <c r="F30" s="982"/>
      <c r="G30" s="1488"/>
      <c r="H30" s="865"/>
      <c r="I30" s="865"/>
      <c r="J30" s="546"/>
      <c r="K30" s="546"/>
      <c r="L30" s="123"/>
      <c r="M30" s="115"/>
      <c r="N30" s="546"/>
      <c r="O30" s="128"/>
      <c r="P30" s="132"/>
      <c r="Q30" s="53"/>
      <c r="R30" s="846"/>
      <c r="S30" s="817"/>
      <c r="T30" s="1936"/>
      <c r="Z30" s="1934"/>
      <c r="AC30" s="1933"/>
    </row>
    <row r="31" spans="1:36" ht="15.6">
      <c r="A31" s="994"/>
      <c r="B31" s="868"/>
      <c r="C31" s="780"/>
      <c r="D31" s="781"/>
      <c r="E31" s="485"/>
      <c r="F31" s="982"/>
      <c r="G31" s="1488"/>
      <c r="H31" s="865"/>
      <c r="I31" s="865"/>
      <c r="J31" s="546"/>
      <c r="K31" s="546"/>
      <c r="L31" s="123"/>
      <c r="M31" s="115"/>
      <c r="N31" s="546"/>
      <c r="O31" s="128"/>
      <c r="P31" s="132"/>
      <c r="Q31" s="53"/>
      <c r="R31" s="846"/>
      <c r="S31" s="817"/>
      <c r="T31" s="1937"/>
      <c r="Z31" s="1935"/>
      <c r="AC31" s="1934"/>
    </row>
    <row r="32" spans="1:36" ht="19.5" customHeight="1">
      <c r="A32" s="1396" t="s">
        <v>740</v>
      </c>
      <c r="B32" s="870">
        <v>75000</v>
      </c>
      <c r="C32" s="774"/>
      <c r="D32" s="775">
        <f>SUM(C33:C38)</f>
        <v>70516.12</v>
      </c>
      <c r="E32" s="881">
        <f>B32-D32</f>
        <v>4483.8800000000047</v>
      </c>
      <c r="F32" s="985">
        <f>SUM(F33:F38)</f>
        <v>15506.99</v>
      </c>
      <c r="G32" s="1489" cm="1">
        <f t="array" ref="G32">SUM(B32,-F33:F38)</f>
        <v>59493.01</v>
      </c>
      <c r="H32" s="711"/>
      <c r="I32" s="711"/>
      <c r="J32" s="710"/>
      <c r="K32" s="710"/>
      <c r="L32" s="726"/>
      <c r="M32" s="711"/>
      <c r="N32" s="710"/>
      <c r="O32" s="708"/>
      <c r="P32" s="712"/>
      <c r="Q32" s="713"/>
      <c r="R32" s="832"/>
      <c r="S32" s="818">
        <v>40720.400000000001</v>
      </c>
      <c r="T32" s="1937"/>
      <c r="AC32" s="1934"/>
      <c r="AJ32">
        <f>SUM(AJ30:AJ31)</f>
        <v>0</v>
      </c>
    </row>
    <row r="33" spans="1:29" s="1958" customFormat="1" ht="19.5" customHeight="1">
      <c r="A33" s="1974" t="s">
        <v>741</v>
      </c>
      <c r="B33" s="1973" t="s">
        <v>742</v>
      </c>
      <c r="C33" s="1973">
        <v>5362.94</v>
      </c>
      <c r="D33" s="1959"/>
      <c r="E33" s="1960"/>
      <c r="F33" s="1961"/>
      <c r="G33" s="1962">
        <f t="shared" ref="G33:G38" si="1">C33-F33</f>
        <v>5362.94</v>
      </c>
      <c r="H33" s="1963">
        <v>46001</v>
      </c>
      <c r="I33" s="1963" t="s">
        <v>743</v>
      </c>
      <c r="J33" s="1964"/>
      <c r="K33" s="1964"/>
      <c r="L33" s="1965"/>
      <c r="M33" s="1963"/>
      <c r="N33" s="1966"/>
      <c r="O33" s="1964"/>
      <c r="P33" s="1967"/>
      <c r="Q33" s="1968"/>
      <c r="R33" s="1969"/>
      <c r="S33" s="1970"/>
      <c r="T33" s="1971"/>
      <c r="AC33" s="1972"/>
    </row>
    <row r="34" spans="1:29" ht="17.399999999999999">
      <c r="A34" s="874" t="s">
        <v>744</v>
      </c>
      <c r="B34" s="783"/>
      <c r="C34" s="780">
        <v>10006.99</v>
      </c>
      <c r="D34" s="781"/>
      <c r="E34" s="782"/>
      <c r="F34" s="982">
        <v>10006.99</v>
      </c>
      <c r="G34" s="1488">
        <f t="shared" si="1"/>
        <v>0</v>
      </c>
      <c r="H34" s="1220">
        <v>45337</v>
      </c>
      <c r="I34" s="1220" t="s">
        <v>658</v>
      </c>
      <c r="J34" s="1188">
        <v>45345</v>
      </c>
      <c r="K34" s="1188">
        <v>45392</v>
      </c>
      <c r="L34" s="1001">
        <v>45429</v>
      </c>
      <c r="M34" s="43"/>
      <c r="N34" s="1931"/>
      <c r="O34" s="392"/>
      <c r="P34" s="44"/>
      <c r="Q34" s="53"/>
      <c r="R34" s="846"/>
      <c r="S34" s="827"/>
      <c r="T34" s="1938"/>
    </row>
    <row r="35" spans="1:29" ht="17.399999999999999">
      <c r="A35" s="874" t="s">
        <v>745</v>
      </c>
      <c r="B35" s="783"/>
      <c r="C35" s="780">
        <v>5500</v>
      </c>
      <c r="D35" s="781"/>
      <c r="E35" s="782"/>
      <c r="F35" s="982">
        <v>5500</v>
      </c>
      <c r="G35" s="1488">
        <f t="shared" si="1"/>
        <v>0</v>
      </c>
      <c r="H35" s="43">
        <v>45384</v>
      </c>
      <c r="I35" s="43" t="s">
        <v>746</v>
      </c>
      <c r="J35" s="18">
        <v>45384</v>
      </c>
      <c r="K35" s="18">
        <v>45385</v>
      </c>
      <c r="L35" s="123"/>
      <c r="M35" s="43"/>
      <c r="N35" s="1931"/>
      <c r="O35" s="392"/>
      <c r="P35" s="44"/>
      <c r="Q35" s="53"/>
      <c r="R35" s="846"/>
      <c r="S35" s="827"/>
      <c r="T35" s="876"/>
    </row>
    <row r="36" spans="1:29" s="1870" customFormat="1" ht="27.6">
      <c r="A36" s="1882" t="s">
        <v>747</v>
      </c>
      <c r="B36" s="1894" t="s">
        <v>748</v>
      </c>
      <c r="C36" s="1883">
        <v>19607</v>
      </c>
      <c r="D36" s="1884"/>
      <c r="E36" s="1885"/>
      <c r="F36" s="1886"/>
      <c r="G36" s="1860">
        <f t="shared" si="1"/>
        <v>19607</v>
      </c>
      <c r="H36" s="1878">
        <v>45925</v>
      </c>
      <c r="I36" s="1878" t="s">
        <v>749</v>
      </c>
      <c r="J36" s="1887">
        <v>45973</v>
      </c>
      <c r="K36" s="1887"/>
      <c r="L36" s="1888"/>
      <c r="M36" s="1878"/>
      <c r="N36" s="1932">
        <v>19607</v>
      </c>
      <c r="O36" s="1879"/>
      <c r="P36" s="1889"/>
      <c r="Q36" s="1890"/>
      <c r="R36" s="1891"/>
      <c r="S36" s="1892"/>
      <c r="T36" s="1893"/>
    </row>
    <row r="37" spans="1:29" ht="27.6">
      <c r="A37" s="874" t="s">
        <v>750</v>
      </c>
      <c r="B37" s="866" t="s">
        <v>751</v>
      </c>
      <c r="C37" s="780">
        <v>2310</v>
      </c>
      <c r="D37" s="781"/>
      <c r="E37" s="782"/>
      <c r="F37" s="982"/>
      <c r="G37" s="1488">
        <f t="shared" si="1"/>
        <v>2310</v>
      </c>
      <c r="H37" s="43">
        <v>45971</v>
      </c>
      <c r="I37" s="43" t="s">
        <v>752</v>
      </c>
      <c r="J37" s="18"/>
      <c r="K37" s="18"/>
      <c r="L37" s="123"/>
      <c r="M37" s="43"/>
      <c r="N37" s="1931">
        <v>2310</v>
      </c>
      <c r="O37" s="392"/>
      <c r="P37" s="44"/>
      <c r="Q37" s="59"/>
      <c r="R37" s="846"/>
      <c r="S37" s="827"/>
      <c r="T37" s="876"/>
    </row>
    <row r="38" spans="1:29" ht="27.6">
      <c r="A38" s="874" t="s">
        <v>753</v>
      </c>
      <c r="B38" s="866" t="s">
        <v>754</v>
      </c>
      <c r="C38" s="780">
        <v>27729.19</v>
      </c>
      <c r="D38" s="781"/>
      <c r="E38" s="782"/>
      <c r="F38" s="982">
        <v>0</v>
      </c>
      <c r="G38" s="1488">
        <f t="shared" si="1"/>
        <v>27729.19</v>
      </c>
      <c r="H38" s="43">
        <v>46007</v>
      </c>
      <c r="I38" s="43" t="s">
        <v>755</v>
      </c>
      <c r="J38" s="18"/>
      <c r="K38" s="18"/>
      <c r="L38" s="123"/>
      <c r="M38" s="43"/>
      <c r="N38" s="1931"/>
      <c r="O38" s="392"/>
      <c r="P38" s="44"/>
      <c r="Q38" s="59"/>
      <c r="R38" s="846"/>
      <c r="S38" s="827"/>
      <c r="T38" s="876"/>
    </row>
    <row r="39" spans="1:29" ht="19.5" customHeight="1">
      <c r="A39" s="674" t="s">
        <v>284</v>
      </c>
      <c r="B39" s="870">
        <v>11428</v>
      </c>
      <c r="C39" s="774" t="s">
        <v>756</v>
      </c>
      <c r="D39" s="963">
        <f>SUM(C40:C47)</f>
        <v>11428</v>
      </c>
      <c r="E39" s="881">
        <f>B39-D39</f>
        <v>0</v>
      </c>
      <c r="F39" s="986">
        <f>SUM(F40:F47)</f>
        <v>11428</v>
      </c>
      <c r="G39" s="1489" cm="1">
        <f t="array" ref="G39">SUM(B39,-F40:F47)</f>
        <v>0</v>
      </c>
      <c r="H39" s="711"/>
      <c r="I39" s="711"/>
      <c r="J39" s="710"/>
      <c r="K39" s="710"/>
      <c r="L39" s="726"/>
      <c r="M39" s="711"/>
      <c r="N39" s="710"/>
      <c r="O39" s="708"/>
      <c r="P39" s="712"/>
      <c r="Q39" s="713"/>
      <c r="R39" s="832"/>
      <c r="S39" s="818">
        <v>25637.24</v>
      </c>
      <c r="T39" s="824"/>
    </row>
    <row r="40" spans="1:29" ht="19.5" customHeight="1">
      <c r="A40" s="1589" t="s">
        <v>756</v>
      </c>
      <c r="B40" s="866"/>
      <c r="C40" s="780"/>
      <c r="D40" s="781"/>
      <c r="E40" s="782"/>
      <c r="F40" s="982"/>
      <c r="G40" s="1488"/>
      <c r="H40" s="43"/>
      <c r="I40" s="43"/>
      <c r="J40" s="18"/>
      <c r="K40" s="18"/>
      <c r="L40" s="123"/>
      <c r="M40" s="43"/>
      <c r="N40" s="18"/>
      <c r="O40" s="392"/>
      <c r="P40" s="44"/>
      <c r="Q40" s="59"/>
      <c r="R40" s="846"/>
      <c r="S40" s="827"/>
      <c r="T40" s="780"/>
    </row>
    <row r="41" spans="1:29" ht="19.5" customHeight="1">
      <c r="A41" s="1589"/>
      <c r="B41" s="866"/>
      <c r="C41" s="780"/>
      <c r="D41" s="781"/>
      <c r="E41" s="782"/>
      <c r="F41" s="982"/>
      <c r="G41" s="1488">
        <f t="shared" ref="G41:G47" si="2">C41-F41</f>
        <v>0</v>
      </c>
      <c r="H41" s="43"/>
      <c r="I41" s="43"/>
      <c r="J41" s="18"/>
      <c r="K41" s="18"/>
      <c r="L41" s="123"/>
      <c r="M41" s="43"/>
      <c r="N41" s="18"/>
      <c r="O41" s="392"/>
      <c r="P41" s="44"/>
      <c r="Q41" s="59"/>
      <c r="R41" s="846"/>
      <c r="S41" s="827"/>
      <c r="T41" s="876"/>
    </row>
    <row r="42" spans="1:29" ht="19.5" customHeight="1">
      <c r="A42" s="1589" t="s">
        <v>757</v>
      </c>
      <c r="B42" s="866"/>
      <c r="C42" s="780">
        <v>3500</v>
      </c>
      <c r="D42" s="781"/>
      <c r="E42" s="782"/>
      <c r="F42" s="982">
        <v>3500</v>
      </c>
      <c r="G42" s="1488">
        <f>C42-F42</f>
        <v>0</v>
      </c>
      <c r="H42" s="43"/>
      <c r="I42" s="43" t="s">
        <v>758</v>
      </c>
      <c r="J42" s="18">
        <v>45693</v>
      </c>
      <c r="K42" s="18">
        <v>45693</v>
      </c>
      <c r="L42" s="123"/>
      <c r="M42" s="43"/>
      <c r="N42" s="18"/>
      <c r="O42" s="392"/>
      <c r="P42" s="44"/>
      <c r="Q42" s="59"/>
      <c r="R42" s="846"/>
      <c r="S42" s="827"/>
      <c r="T42" s="147"/>
    </row>
    <row r="43" spans="1:29" ht="19.5" customHeight="1">
      <c r="A43" s="1589" t="s">
        <v>759</v>
      </c>
      <c r="B43" s="866"/>
      <c r="C43" s="780">
        <v>3500</v>
      </c>
      <c r="D43" s="781"/>
      <c r="E43" s="782"/>
      <c r="F43" s="982">
        <v>3500</v>
      </c>
      <c r="G43" s="1488">
        <f>C43-F43</f>
        <v>0</v>
      </c>
      <c r="H43" s="43"/>
      <c r="I43" s="43" t="s">
        <v>758</v>
      </c>
      <c r="J43" s="18">
        <v>45693</v>
      </c>
      <c r="K43" s="18">
        <v>45771</v>
      </c>
      <c r="L43" s="123">
        <v>45790</v>
      </c>
      <c r="M43" s="43"/>
      <c r="N43" s="18"/>
      <c r="O43" s="392"/>
      <c r="P43" s="44"/>
      <c r="Q43" s="59"/>
      <c r="R43" s="846"/>
      <c r="S43" s="827"/>
      <c r="T43" s="147"/>
    </row>
    <row r="44" spans="1:29" ht="17.399999999999999">
      <c r="A44" s="1589" t="s">
        <v>520</v>
      </c>
      <c r="B44" s="866"/>
      <c r="C44" s="780"/>
      <c r="D44" s="781"/>
      <c r="E44" s="782" t="s">
        <v>340</v>
      </c>
      <c r="F44" s="982"/>
      <c r="G44" s="1672">
        <f t="shared" si="2"/>
        <v>0</v>
      </c>
      <c r="H44" s="43"/>
      <c r="I44" s="43"/>
      <c r="J44" s="18"/>
      <c r="K44" s="18"/>
      <c r="L44" s="123"/>
      <c r="M44" s="43"/>
      <c r="N44" s="18"/>
      <c r="O44" s="392"/>
      <c r="P44" s="44"/>
      <c r="Q44" s="59"/>
      <c r="R44" s="846"/>
      <c r="S44" s="827"/>
      <c r="T44" s="147"/>
    </row>
    <row r="45" spans="1:29" ht="36">
      <c r="A45" s="1847" t="s">
        <v>760</v>
      </c>
      <c r="B45" s="1848" t="s">
        <v>761</v>
      </c>
      <c r="C45" s="1761">
        <v>4428</v>
      </c>
      <c r="D45" s="1849"/>
      <c r="E45" s="1850"/>
      <c r="F45" s="1851">
        <v>4428</v>
      </c>
      <c r="G45" s="1671">
        <f t="shared" si="2"/>
        <v>0</v>
      </c>
      <c r="H45" s="1220">
        <v>45771</v>
      </c>
      <c r="I45" s="1220" t="s">
        <v>677</v>
      </c>
      <c r="J45" s="1188">
        <v>45771</v>
      </c>
      <c r="K45" s="18"/>
      <c r="L45" s="123">
        <v>45824</v>
      </c>
      <c r="M45" s="43"/>
      <c r="N45" s="18"/>
      <c r="O45" s="392"/>
      <c r="P45" s="44"/>
      <c r="Q45" s="59"/>
      <c r="R45" s="846"/>
      <c r="S45" s="827"/>
      <c r="T45" s="901"/>
    </row>
    <row r="46" spans="1:29" ht="17.399999999999999">
      <c r="A46" s="1668"/>
      <c r="B46" s="1668"/>
      <c r="C46" s="1668"/>
      <c r="D46" s="1669"/>
      <c r="E46" s="1670"/>
      <c r="F46" s="1677"/>
      <c r="G46" s="1671">
        <f t="shared" si="2"/>
        <v>0</v>
      </c>
      <c r="H46" s="43"/>
      <c r="I46" s="43"/>
      <c r="J46" s="18"/>
      <c r="K46" s="18"/>
      <c r="L46" s="123"/>
      <c r="M46" s="43"/>
      <c r="N46" s="18"/>
      <c r="O46" s="392"/>
      <c r="P46" s="44"/>
      <c r="Q46" s="59"/>
      <c r="R46" s="846"/>
      <c r="S46" s="827"/>
      <c r="T46" s="147"/>
    </row>
    <row r="47" spans="1:29" ht="17.399999999999999">
      <c r="A47" s="1673"/>
      <c r="B47" s="1674"/>
      <c r="C47" s="895"/>
      <c r="D47" s="1675"/>
      <c r="E47" s="1676"/>
      <c r="F47" s="1678"/>
      <c r="G47" s="1671">
        <f t="shared" si="2"/>
        <v>0</v>
      </c>
      <c r="H47" s="43"/>
      <c r="I47" s="43"/>
      <c r="J47" s="18"/>
      <c r="K47" s="18"/>
      <c r="L47" s="123"/>
      <c r="M47" s="43"/>
      <c r="N47" s="18"/>
      <c r="O47" s="392"/>
      <c r="P47" s="44"/>
      <c r="Q47" s="59"/>
      <c r="R47" s="846"/>
      <c r="S47" s="827"/>
      <c r="T47" s="147"/>
    </row>
    <row r="48" spans="1:29" ht="28.8">
      <c r="A48" s="1680" t="s">
        <v>762</v>
      </c>
      <c r="B48" s="870">
        <v>148309.84</v>
      </c>
      <c r="C48" s="774" t="s">
        <v>756</v>
      </c>
      <c r="D48" s="963">
        <f>SUM(C50:C71)</f>
        <v>141331.26999999999</v>
      </c>
      <c r="E48" s="881">
        <f>B48-D48</f>
        <v>6978.570000000007</v>
      </c>
      <c r="F48" s="985">
        <f>SUM(F50:F71)</f>
        <v>124311.32</v>
      </c>
      <c r="G48" s="1679" cm="1">
        <f t="array" ref="G48">SUM(B48,-F50:F71)</f>
        <v>23998.520000000008</v>
      </c>
      <c r="H48" s="711"/>
      <c r="I48" s="711"/>
      <c r="J48" s="710"/>
      <c r="K48" s="710"/>
      <c r="L48" s="726"/>
      <c r="M48" s="711"/>
      <c r="N48" s="710"/>
      <c r="O48" s="708"/>
      <c r="P48" s="712"/>
      <c r="Q48" s="715"/>
      <c r="R48" s="832"/>
      <c r="S48" s="818">
        <v>37449.760000000002</v>
      </c>
      <c r="T48" s="892"/>
    </row>
    <row r="49" spans="1:20" ht="15.6">
      <c r="A49" s="1632" t="s">
        <v>763</v>
      </c>
      <c r="B49" s="870"/>
      <c r="C49" s="774"/>
      <c r="D49" s="963"/>
      <c r="E49" s="881"/>
      <c r="F49" s="985"/>
      <c r="G49" s="1490"/>
      <c r="H49" s="711"/>
      <c r="I49" s="711"/>
      <c r="J49" s="710"/>
      <c r="K49" s="710"/>
      <c r="L49" s="726"/>
      <c r="M49" s="711"/>
      <c r="N49" s="710"/>
      <c r="O49" s="1630"/>
      <c r="P49" s="712"/>
      <c r="Q49" s="715"/>
      <c r="R49" s="832"/>
      <c r="S49" s="818"/>
      <c r="T49" s="1631"/>
    </row>
    <row r="50" spans="1:20" ht="17.399999999999999">
      <c r="A50" s="878" t="s">
        <v>764</v>
      </c>
      <c r="B50" s="866"/>
      <c r="C50" s="808">
        <v>6580</v>
      </c>
      <c r="D50" s="809"/>
      <c r="E50" s="810"/>
      <c r="F50" s="982">
        <v>6580</v>
      </c>
      <c r="G50" s="1488">
        <f t="shared" ref="G50:G66" si="3">C50-F50</f>
        <v>0</v>
      </c>
      <c r="H50" s="43">
        <v>45506</v>
      </c>
      <c r="I50" s="43" t="s">
        <v>765</v>
      </c>
      <c r="J50" s="18">
        <v>45524</v>
      </c>
      <c r="K50" s="18">
        <v>45524</v>
      </c>
      <c r="L50" s="123">
        <v>45524</v>
      </c>
      <c r="M50" s="43"/>
      <c r="N50" s="18"/>
      <c r="O50" s="18"/>
      <c r="P50" s="44"/>
      <c r="Q50" s="59"/>
      <c r="R50" s="846"/>
      <c r="S50" s="813"/>
      <c r="T50" s="1023"/>
    </row>
    <row r="51" spans="1:20" ht="20.399999999999999">
      <c r="A51" s="878" t="s">
        <v>766</v>
      </c>
      <c r="B51" s="866"/>
      <c r="C51" s="780">
        <v>0</v>
      </c>
      <c r="D51" s="780"/>
      <c r="E51" s="782"/>
      <c r="F51" s="982"/>
      <c r="G51" s="1488">
        <f>C51-F51</f>
        <v>0</v>
      </c>
      <c r="H51" s="115"/>
      <c r="I51" s="115"/>
      <c r="J51" s="119"/>
      <c r="K51" s="119"/>
      <c r="L51" s="123"/>
      <c r="M51" s="115"/>
      <c r="N51" s="119"/>
      <c r="O51" s="119"/>
      <c r="P51" s="132"/>
      <c r="Q51" s="59"/>
      <c r="R51" s="846"/>
      <c r="S51" s="815"/>
      <c r="T51" s="876"/>
    </row>
    <row r="52" spans="1:20" ht="17.399999999999999">
      <c r="A52" s="878" t="s">
        <v>767</v>
      </c>
      <c r="B52" s="866"/>
      <c r="C52" s="780">
        <v>3362</v>
      </c>
      <c r="D52" s="809"/>
      <c r="E52" s="810"/>
      <c r="F52" s="982">
        <v>3362</v>
      </c>
      <c r="G52" s="1488">
        <f>C52-F52</f>
        <v>0</v>
      </c>
      <c r="H52" s="43">
        <v>45435</v>
      </c>
      <c r="I52" s="43" t="s">
        <v>768</v>
      </c>
      <c r="J52" s="18">
        <v>45435</v>
      </c>
      <c r="K52" s="18">
        <v>45435</v>
      </c>
      <c r="L52" s="123">
        <v>45441</v>
      </c>
      <c r="M52" s="43"/>
      <c r="N52" s="18"/>
      <c r="O52" s="392"/>
      <c r="P52" s="44"/>
      <c r="Q52" s="59"/>
      <c r="R52" s="846"/>
      <c r="S52" s="813"/>
      <c r="T52" s="876"/>
    </row>
    <row r="53" spans="1:20" ht="20.399999999999999">
      <c r="A53" s="878" t="s">
        <v>769</v>
      </c>
      <c r="B53" s="866"/>
      <c r="C53" s="780">
        <v>2502.9899999999998</v>
      </c>
      <c r="D53" s="781"/>
      <c r="E53" s="782"/>
      <c r="F53" s="982">
        <v>2502.9899999999998</v>
      </c>
      <c r="G53" s="1488">
        <f t="shared" si="3"/>
        <v>0</v>
      </c>
      <c r="H53" s="1195">
        <v>45580</v>
      </c>
      <c r="I53" s="1195" t="s">
        <v>710</v>
      </c>
      <c r="J53" s="1196">
        <v>45580</v>
      </c>
      <c r="K53" s="1196">
        <v>45603</v>
      </c>
      <c r="L53" s="1196">
        <v>45616</v>
      </c>
      <c r="M53" s="43"/>
      <c r="N53" s="18"/>
      <c r="O53" s="392"/>
      <c r="P53" s="44"/>
      <c r="Q53" s="59"/>
      <c r="R53" s="846"/>
      <c r="S53" s="813"/>
      <c r="T53" s="901"/>
    </row>
    <row r="54" spans="1:20" ht="17.399999999999999">
      <c r="A54" s="1779" t="s">
        <v>770</v>
      </c>
      <c r="B54" s="1780"/>
      <c r="C54" s="1761">
        <v>26983.599999999999</v>
      </c>
      <c r="D54" s="781"/>
      <c r="E54" s="782"/>
      <c r="F54" s="982">
        <v>26983.599999999999</v>
      </c>
      <c r="G54" s="1488">
        <f t="shared" si="3"/>
        <v>0</v>
      </c>
      <c r="H54" s="43">
        <v>45737</v>
      </c>
      <c r="I54" s="43" t="s">
        <v>771</v>
      </c>
      <c r="J54" s="18">
        <v>45737</v>
      </c>
      <c r="K54" s="18"/>
      <c r="L54" s="123"/>
      <c r="M54" s="43"/>
      <c r="N54" s="18"/>
      <c r="O54" s="392"/>
      <c r="P54" s="44"/>
      <c r="Q54" s="59"/>
      <c r="R54" s="846"/>
      <c r="S54" s="813"/>
      <c r="T54" s="901"/>
    </row>
    <row r="55" spans="1:20" ht="17.399999999999999">
      <c r="A55" s="1781" t="s">
        <v>772</v>
      </c>
      <c r="B55" s="1782"/>
      <c r="C55" s="895">
        <v>15781</v>
      </c>
      <c r="D55" s="809"/>
      <c r="E55" s="810"/>
      <c r="F55" s="982">
        <v>15781</v>
      </c>
      <c r="G55" s="1488">
        <f t="shared" si="3"/>
        <v>0</v>
      </c>
      <c r="H55" s="115">
        <v>45467</v>
      </c>
      <c r="I55" s="115" t="s">
        <v>773</v>
      </c>
      <c r="J55" s="119">
        <v>45470</v>
      </c>
      <c r="K55" s="119">
        <v>45545</v>
      </c>
      <c r="L55" s="123">
        <v>45555</v>
      </c>
      <c r="M55" s="43"/>
      <c r="N55" s="18"/>
      <c r="O55" s="392"/>
      <c r="P55" s="44"/>
      <c r="Q55" s="59"/>
      <c r="R55" s="846"/>
      <c r="S55" s="813"/>
      <c r="T55" s="901"/>
    </row>
    <row r="56" spans="1:20" ht="24">
      <c r="A56" s="874" t="s">
        <v>774</v>
      </c>
      <c r="B56" s="783"/>
      <c r="C56" s="780">
        <v>962.04</v>
      </c>
      <c r="D56" s="809"/>
      <c r="E56" s="810"/>
      <c r="F56" s="982">
        <v>962.04</v>
      </c>
      <c r="G56" s="1488">
        <f t="shared" si="3"/>
        <v>0</v>
      </c>
      <c r="H56" s="115">
        <v>45560</v>
      </c>
      <c r="I56" s="115" t="s">
        <v>775</v>
      </c>
      <c r="J56" s="119">
        <v>45614</v>
      </c>
      <c r="K56" s="119"/>
      <c r="L56" s="123"/>
      <c r="M56" s="43"/>
      <c r="N56" s="18"/>
      <c r="O56" s="392"/>
      <c r="P56" s="44"/>
      <c r="Q56" s="59"/>
      <c r="R56" s="846"/>
      <c r="S56" s="813"/>
      <c r="T56" s="147"/>
    </row>
    <row r="57" spans="1:20" ht="24">
      <c r="A57" s="1755" t="s">
        <v>776</v>
      </c>
      <c r="B57" s="1600"/>
      <c r="C57" s="780">
        <v>0</v>
      </c>
      <c r="D57" s="781"/>
      <c r="E57" s="782"/>
      <c r="F57" s="982"/>
      <c r="G57" s="1488">
        <f>C57-F57</f>
        <v>0</v>
      </c>
      <c r="H57" s="115">
        <v>45638</v>
      </c>
      <c r="I57" s="115" t="s">
        <v>707</v>
      </c>
      <c r="J57" s="119">
        <v>45638</v>
      </c>
      <c r="K57" s="119"/>
      <c r="L57" s="123"/>
      <c r="M57" s="43"/>
      <c r="N57" s="18"/>
      <c r="O57" s="392"/>
      <c r="P57" s="44"/>
      <c r="Q57" s="59"/>
      <c r="R57" s="846"/>
      <c r="S57" s="813"/>
      <c r="T57" s="147" t="s">
        <v>642</v>
      </c>
    </row>
    <row r="58" spans="1:20" ht="24">
      <c r="A58" s="874" t="s">
        <v>777</v>
      </c>
      <c r="B58" s="783"/>
      <c r="C58" s="1457">
        <v>23305</v>
      </c>
      <c r="D58" s="809"/>
      <c r="E58" s="810"/>
      <c r="F58" s="982">
        <v>23305</v>
      </c>
      <c r="G58" s="1488">
        <f t="shared" si="3"/>
        <v>0</v>
      </c>
      <c r="H58" s="43">
        <v>45424</v>
      </c>
      <c r="I58" s="43" t="s">
        <v>737</v>
      </c>
      <c r="J58" s="18">
        <v>45454</v>
      </c>
      <c r="K58" s="18">
        <v>45657</v>
      </c>
      <c r="L58" s="123"/>
      <c r="M58" s="43"/>
      <c r="N58" s="18"/>
      <c r="O58" s="392"/>
      <c r="P58" s="44"/>
      <c r="Q58" s="59"/>
      <c r="R58" s="846"/>
      <c r="S58" s="813"/>
      <c r="T58" s="147"/>
    </row>
    <row r="59" spans="1:20" ht="24">
      <c r="A59" s="874" t="s">
        <v>778</v>
      </c>
      <c r="B59" s="783" t="s">
        <v>779</v>
      </c>
      <c r="C59" s="1457">
        <v>4850</v>
      </c>
      <c r="D59" s="809"/>
      <c r="E59" s="810"/>
      <c r="F59" s="982">
        <v>4850</v>
      </c>
      <c r="G59" s="1488">
        <f t="shared" si="3"/>
        <v>0</v>
      </c>
      <c r="H59" s="43">
        <v>45747</v>
      </c>
      <c r="I59" s="43" t="s">
        <v>780</v>
      </c>
      <c r="J59" s="18">
        <v>45750</v>
      </c>
      <c r="K59" s="18">
        <v>45777</v>
      </c>
      <c r="L59" s="123">
        <v>45777</v>
      </c>
      <c r="M59" s="43"/>
      <c r="N59" s="18"/>
      <c r="O59" s="392"/>
      <c r="P59" s="44"/>
      <c r="Q59" s="59"/>
      <c r="R59" s="846"/>
      <c r="S59" s="813"/>
      <c r="T59" s="147"/>
    </row>
    <row r="60" spans="1:20" ht="23.4">
      <c r="A60" s="1755" t="s">
        <v>781</v>
      </c>
      <c r="B60" s="1683" t="s">
        <v>782</v>
      </c>
      <c r="C60" s="1457">
        <v>0</v>
      </c>
      <c r="D60" s="809"/>
      <c r="E60" s="810"/>
      <c r="F60" s="982"/>
      <c r="G60" s="1488">
        <f t="shared" si="3"/>
        <v>0</v>
      </c>
      <c r="H60" s="43">
        <v>45741</v>
      </c>
      <c r="I60" s="43" t="s">
        <v>783</v>
      </c>
      <c r="J60" s="18">
        <v>45748</v>
      </c>
      <c r="K60" s="18"/>
      <c r="L60" s="123"/>
      <c r="M60" s="43"/>
      <c r="N60" s="18"/>
      <c r="O60" s="392"/>
      <c r="P60" s="44"/>
      <c r="Q60" s="59"/>
      <c r="R60" s="846"/>
      <c r="S60" s="813"/>
      <c r="T60" s="147"/>
    </row>
    <row r="61" spans="1:20" ht="24">
      <c r="A61" s="1755" t="s">
        <v>784</v>
      </c>
      <c r="B61" s="783" t="s">
        <v>785</v>
      </c>
      <c r="C61" s="1457">
        <v>0</v>
      </c>
      <c r="D61" s="809"/>
      <c r="E61" s="810"/>
      <c r="F61" s="982"/>
      <c r="G61" s="1488">
        <f>C61-F61</f>
        <v>0</v>
      </c>
      <c r="H61" s="43">
        <v>45754</v>
      </c>
      <c r="I61" s="43" t="s">
        <v>786</v>
      </c>
      <c r="J61" s="18">
        <v>45754</v>
      </c>
      <c r="K61" s="18"/>
      <c r="L61" s="123"/>
      <c r="M61" s="43"/>
      <c r="N61" s="18"/>
      <c r="O61" s="392"/>
      <c r="P61" s="44"/>
      <c r="Q61" s="59"/>
      <c r="R61" s="846"/>
      <c r="S61" s="813"/>
      <c r="T61" s="147"/>
    </row>
    <row r="62" spans="1:20" ht="66">
      <c r="A62" s="1416" t="s">
        <v>787</v>
      </c>
      <c r="B62" s="1852" t="s">
        <v>788</v>
      </c>
      <c r="C62" s="1421">
        <v>4124.34</v>
      </c>
      <c r="D62" s="1849"/>
      <c r="E62" s="1850"/>
      <c r="F62" s="1853">
        <v>4124.34</v>
      </c>
      <c r="G62" s="1672">
        <f t="shared" si="3"/>
        <v>0</v>
      </c>
      <c r="H62" s="1777">
        <v>45771</v>
      </c>
      <c r="I62" s="1777" t="s">
        <v>677</v>
      </c>
      <c r="J62" s="1778">
        <v>45771</v>
      </c>
      <c r="K62" s="1696"/>
      <c r="L62" s="831">
        <v>45824</v>
      </c>
      <c r="M62" s="1695"/>
      <c r="N62" s="1696"/>
      <c r="O62" s="1697"/>
      <c r="P62" s="1698"/>
      <c r="Q62" s="1699"/>
      <c r="R62" s="1700"/>
      <c r="S62" s="1701"/>
      <c r="T62" s="1898"/>
    </row>
    <row r="63" spans="1:20" ht="69">
      <c r="A63" s="1030" t="s">
        <v>789</v>
      </c>
      <c r="B63" s="1683" t="s">
        <v>790</v>
      </c>
      <c r="C63" s="780">
        <v>9419.9500000000007</v>
      </c>
      <c r="D63" s="1771" t="s">
        <v>791</v>
      </c>
      <c r="E63" s="1772"/>
      <c r="F63" s="1773"/>
      <c r="G63" s="1488">
        <f t="shared" si="3"/>
        <v>9419.9500000000007</v>
      </c>
      <c r="H63" s="1774"/>
      <c r="I63" s="1774"/>
      <c r="J63" s="1774"/>
      <c r="K63" s="1775"/>
      <c r="L63" s="1776"/>
      <c r="M63" s="1775"/>
      <c r="N63" s="1764"/>
      <c r="O63" s="1765"/>
      <c r="P63" s="1766"/>
      <c r="Q63" s="936"/>
      <c r="R63" s="1767"/>
      <c r="S63" s="1768"/>
      <c r="T63" s="1769"/>
    </row>
    <row r="64" spans="1:20" s="1870" customFormat="1" ht="26.4">
      <c r="A64" s="1854" t="s">
        <v>792</v>
      </c>
      <c r="B64" s="1855" t="s">
        <v>793</v>
      </c>
      <c r="C64" s="1856">
        <v>7600</v>
      </c>
      <c r="D64" s="1857"/>
      <c r="E64" s="1858"/>
      <c r="F64" s="1859"/>
      <c r="G64" s="1860">
        <f t="shared" si="3"/>
        <v>7600</v>
      </c>
      <c r="H64" s="1861">
        <v>45807</v>
      </c>
      <c r="I64" s="1861" t="s">
        <v>794</v>
      </c>
      <c r="J64" s="1861">
        <v>45807</v>
      </c>
      <c r="K64" s="1862"/>
      <c r="L64" s="1862"/>
      <c r="M64" s="1862"/>
      <c r="N64" s="1863"/>
      <c r="O64" s="1864"/>
      <c r="P64" s="1865"/>
      <c r="Q64" s="1866"/>
      <c r="R64" s="1867"/>
      <c r="S64" s="1868"/>
      <c r="T64" s="1869"/>
    </row>
    <row r="65" spans="1:20" ht="26.4">
      <c r="A65" s="1649" t="s">
        <v>795</v>
      </c>
      <c r="B65" s="1922" t="s">
        <v>796</v>
      </c>
      <c r="C65" s="1655">
        <v>21768.3</v>
      </c>
      <c r="D65" s="1669"/>
      <c r="E65" s="1670"/>
      <c r="F65" s="1923">
        <v>21768.3</v>
      </c>
      <c r="G65" s="1488">
        <f t="shared" si="3"/>
        <v>0</v>
      </c>
      <c r="H65" s="1924">
        <v>45828</v>
      </c>
      <c r="I65" s="1924" t="s">
        <v>797</v>
      </c>
      <c r="J65" s="1924">
        <v>45894</v>
      </c>
      <c r="K65" s="1776">
        <v>45937</v>
      </c>
      <c r="L65" s="1776">
        <v>45946</v>
      </c>
      <c r="M65" s="1776"/>
      <c r="N65" s="863"/>
      <c r="O65" s="1925"/>
      <c r="P65" s="1926"/>
      <c r="Q65" s="936"/>
      <c r="R65" s="1767"/>
      <c r="S65" s="1927"/>
      <c r="T65" s="1769"/>
    </row>
    <row r="66" spans="1:20" s="1687" customFormat="1" ht="15.6">
      <c r="A66" s="1844" t="s">
        <v>798</v>
      </c>
      <c r="B66" s="1837" t="s">
        <v>799</v>
      </c>
      <c r="C66" s="1770">
        <v>790</v>
      </c>
      <c r="D66" s="1837"/>
      <c r="E66" s="1837"/>
      <c r="F66" s="1840">
        <v>790</v>
      </c>
      <c r="G66" s="1488">
        <f t="shared" si="3"/>
        <v>0</v>
      </c>
      <c r="H66" s="1837"/>
      <c r="I66" s="1837" t="s">
        <v>800</v>
      </c>
      <c r="J66" s="1897">
        <v>45940</v>
      </c>
      <c r="K66" s="1841">
        <v>45940</v>
      </c>
      <c r="L66" s="1829">
        <v>45974</v>
      </c>
      <c r="M66" s="1841"/>
      <c r="N66" s="1688"/>
      <c r="O66" s="1689"/>
      <c r="P66" s="1690"/>
      <c r="Q66" s="1691"/>
      <c r="R66" s="1692"/>
      <c r="S66" s="1693"/>
      <c r="T66" s="1694"/>
    </row>
    <row r="67" spans="1:20" s="1870" customFormat="1" ht="15.6">
      <c r="A67" s="1871" t="s">
        <v>801</v>
      </c>
      <c r="B67" s="1872" t="s">
        <v>802</v>
      </c>
      <c r="C67" s="1856">
        <v>13017.96</v>
      </c>
      <c r="D67" s="1872"/>
      <c r="E67" s="1872"/>
      <c r="F67" s="1873">
        <v>13017.96</v>
      </c>
      <c r="G67" s="1860">
        <f t="shared" ref="G67:G71" si="4">C67-F67</f>
        <v>0</v>
      </c>
      <c r="H67" s="1874" t="s">
        <v>803</v>
      </c>
      <c r="I67" s="1875" t="s">
        <v>804</v>
      </c>
      <c r="J67" s="1874" t="s">
        <v>805</v>
      </c>
      <c r="K67" s="1876">
        <v>46000</v>
      </c>
      <c r="L67" s="1877">
        <v>46002</v>
      </c>
      <c r="M67" s="1862"/>
      <c r="N67" s="1863"/>
      <c r="O67" s="1864"/>
      <c r="P67" s="1865"/>
      <c r="Q67" s="1866"/>
      <c r="R67" s="1867"/>
      <c r="S67" s="1868"/>
      <c r="T67" s="1869"/>
    </row>
    <row r="68" spans="1:20" s="1870" customFormat="1" ht="41.4">
      <c r="A68" s="1824" t="s">
        <v>806</v>
      </c>
      <c r="B68" s="1826" t="s">
        <v>807</v>
      </c>
      <c r="C68" s="1761">
        <v>284.08999999999997</v>
      </c>
      <c r="D68" s="1827"/>
      <c r="E68" s="691"/>
      <c r="F68" s="1828">
        <v>284.08999999999997</v>
      </c>
      <c r="G68" s="1488">
        <f t="shared" si="4"/>
        <v>0</v>
      </c>
      <c r="H68" s="387">
        <v>45908</v>
      </c>
      <c r="I68" s="1833" t="s">
        <v>808</v>
      </c>
      <c r="J68" s="1874"/>
      <c r="K68" s="1880">
        <v>45985</v>
      </c>
      <c r="L68" s="1877">
        <v>45987</v>
      </c>
      <c r="M68" s="1921"/>
      <c r="N68" s="1863"/>
      <c r="O68" s="1864"/>
      <c r="P68" s="1865"/>
      <c r="Q68" s="1866"/>
      <c r="R68" s="1867"/>
      <c r="S68" s="1868"/>
      <c r="T68" s="1869"/>
    </row>
    <row r="69" spans="1:20" s="1870" customFormat="1" ht="15.6">
      <c r="A69" s="1871"/>
      <c r="B69" s="1872"/>
      <c r="C69" s="1856"/>
      <c r="D69" s="1872"/>
      <c r="E69" s="1872"/>
      <c r="F69" s="1873"/>
      <c r="G69" s="1860"/>
      <c r="H69" s="1874"/>
      <c r="I69" s="1920"/>
      <c r="J69" s="1874"/>
      <c r="K69" s="1880"/>
      <c r="L69" s="1877"/>
      <c r="M69" s="1921"/>
      <c r="N69" s="1863"/>
      <c r="O69" s="1864"/>
      <c r="P69" s="1865"/>
      <c r="Q69" s="1866"/>
      <c r="R69" s="1867"/>
      <c r="S69" s="1868"/>
      <c r="T69" s="1869"/>
    </row>
    <row r="70" spans="1:20" s="1870" customFormat="1" ht="15.6">
      <c r="A70" s="1871"/>
      <c r="B70" s="1872"/>
      <c r="C70" s="1856"/>
      <c r="D70" s="1872"/>
      <c r="E70" s="1872"/>
      <c r="F70" s="1873"/>
      <c r="G70" s="1860"/>
      <c r="H70" s="1874"/>
      <c r="I70" s="1920"/>
      <c r="J70" s="1874"/>
      <c r="K70" s="1880"/>
      <c r="L70" s="1877"/>
      <c r="M70" s="1921"/>
      <c r="N70" s="1863"/>
      <c r="O70" s="1864"/>
      <c r="P70" s="1865"/>
      <c r="Q70" s="1866"/>
      <c r="R70" s="1867"/>
      <c r="S70" s="1868"/>
      <c r="T70" s="1869"/>
    </row>
    <row r="71" spans="1:20" ht="15.6">
      <c r="A71" s="1838"/>
      <c r="B71" s="1837"/>
      <c r="C71" s="1770">
        <v>0</v>
      </c>
      <c r="D71" s="1837"/>
      <c r="E71" s="1837"/>
      <c r="F71" s="1840"/>
      <c r="G71" s="1488">
        <f t="shared" si="4"/>
        <v>0</v>
      </c>
      <c r="H71" s="1838"/>
      <c r="I71" s="1839"/>
      <c r="J71" s="1838"/>
      <c r="K71" s="1843"/>
      <c r="L71" s="1831"/>
      <c r="M71" s="1842"/>
      <c r="N71" s="1764"/>
      <c r="O71" s="1765"/>
      <c r="P71" s="1766"/>
      <c r="Q71" s="936"/>
      <c r="R71" s="1767"/>
      <c r="S71" s="1768"/>
      <c r="T71" s="1769"/>
    </row>
    <row r="72" spans="1:20" ht="35.4">
      <c r="A72" s="1702" t="s">
        <v>809</v>
      </c>
      <c r="B72" s="1703">
        <v>107000</v>
      </c>
      <c r="C72" s="1704"/>
      <c r="D72" s="1705">
        <f>SUM(C74:C84)</f>
        <v>106822.55</v>
      </c>
      <c r="E72" s="1706">
        <f>B72-D72</f>
        <v>177.44999999999709</v>
      </c>
      <c r="F72" s="1707">
        <f>SUM(F74:F84)</f>
        <v>102147.55</v>
      </c>
      <c r="G72" s="1708" cm="1">
        <f t="array" ref="G72">SUM(B72,-F73:F84)</f>
        <v>4852.4499999999989</v>
      </c>
      <c r="H72" s="1709"/>
      <c r="I72" s="1709"/>
      <c r="J72" s="1710"/>
      <c r="K72" s="1710"/>
      <c r="L72" s="1711"/>
      <c r="M72" s="1709"/>
      <c r="N72" s="1710"/>
      <c r="O72" s="1712"/>
      <c r="P72" s="1713"/>
      <c r="Q72" s="1714"/>
      <c r="R72" s="1715"/>
      <c r="S72" s="1716">
        <f>SUM(S73:S88)</f>
        <v>53611</v>
      </c>
      <c r="T72" s="1717"/>
    </row>
    <row r="73" spans="1:20" ht="17.399999999999999">
      <c r="A73" s="632"/>
      <c r="B73" s="534"/>
      <c r="C73" s="66"/>
      <c r="D73" s="1642"/>
      <c r="E73" s="485"/>
      <c r="F73" s="909"/>
      <c r="G73" s="1488"/>
      <c r="H73" s="115"/>
      <c r="I73" s="115"/>
      <c r="J73" s="119"/>
      <c r="K73" s="119"/>
      <c r="L73" s="123"/>
      <c r="M73" s="115"/>
      <c r="N73" s="1928"/>
      <c r="O73" s="128"/>
      <c r="P73" s="132"/>
      <c r="Q73" s="882"/>
      <c r="R73" s="846"/>
      <c r="S73" s="818">
        <v>53611</v>
      </c>
      <c r="T73" s="886"/>
    </row>
    <row r="74" spans="1:20" ht="17.399999999999999">
      <c r="A74" s="878" t="s">
        <v>810</v>
      </c>
      <c r="C74" s="590">
        <v>32000</v>
      </c>
      <c r="D74" s="781"/>
      <c r="E74" s="198"/>
      <c r="F74" s="908">
        <v>32000</v>
      </c>
      <c r="G74" s="1488">
        <f>C74-F74</f>
        <v>0</v>
      </c>
      <c r="H74" s="115">
        <v>45258</v>
      </c>
      <c r="I74" s="115" t="s">
        <v>811</v>
      </c>
      <c r="J74" s="119">
        <v>45258</v>
      </c>
      <c r="K74" s="119">
        <v>45450</v>
      </c>
      <c r="L74" s="123">
        <v>45456</v>
      </c>
      <c r="M74" s="115"/>
      <c r="N74" s="1928"/>
      <c r="O74" s="128"/>
      <c r="P74" s="132"/>
      <c r="Q74" s="59"/>
      <c r="R74" s="846"/>
      <c r="S74" s="818"/>
      <c r="T74" s="880"/>
    </row>
    <row r="75" spans="1:20" ht="26.4">
      <c r="A75" s="1141" t="s">
        <v>812</v>
      </c>
      <c r="B75" s="590"/>
      <c r="C75" s="466">
        <v>9570</v>
      </c>
      <c r="D75" s="781"/>
      <c r="E75" s="198"/>
      <c r="F75" s="908">
        <v>9570</v>
      </c>
      <c r="G75" s="1488">
        <f>C75-F75</f>
        <v>0</v>
      </c>
      <c r="H75" s="115">
        <v>45413</v>
      </c>
      <c r="I75" s="115" t="s">
        <v>548</v>
      </c>
      <c r="J75" s="119">
        <v>45429</v>
      </c>
      <c r="K75" s="119">
        <v>45561</v>
      </c>
      <c r="L75" s="123"/>
      <c r="M75" s="115"/>
      <c r="N75" s="1928"/>
      <c r="O75" s="128"/>
      <c r="P75" s="132"/>
      <c r="Q75" s="59"/>
      <c r="R75" s="846"/>
      <c r="S75" s="818"/>
      <c r="T75" s="880"/>
    </row>
    <row r="76" spans="1:20" ht="17.399999999999999">
      <c r="A76" s="878" t="s">
        <v>813</v>
      </c>
      <c r="B76" s="86"/>
      <c r="C76" s="466">
        <v>4350</v>
      </c>
      <c r="D76" s="781"/>
      <c r="E76" s="198"/>
      <c r="F76" s="908">
        <v>4350</v>
      </c>
      <c r="G76" s="1488">
        <f>C76-F76</f>
        <v>0</v>
      </c>
      <c r="H76" s="115">
        <v>45443</v>
      </c>
      <c r="I76" s="115" t="s">
        <v>814</v>
      </c>
      <c r="J76" s="119">
        <v>45443</v>
      </c>
      <c r="K76" s="119">
        <v>45443</v>
      </c>
      <c r="L76" s="123"/>
      <c r="M76" s="115"/>
      <c r="N76" s="1928"/>
      <c r="O76" s="128"/>
      <c r="P76" s="132"/>
      <c r="Q76" s="59"/>
      <c r="R76" s="846"/>
      <c r="S76" s="818"/>
      <c r="T76" s="880"/>
    </row>
    <row r="77" spans="1:20" ht="27.6">
      <c r="A77" s="1182" t="s">
        <v>815</v>
      </c>
      <c r="B77" s="1183"/>
      <c r="C77" s="1143">
        <v>110.22</v>
      </c>
      <c r="D77" s="1184"/>
      <c r="E77" s="1194"/>
      <c r="F77" s="1526">
        <v>110.22</v>
      </c>
      <c r="G77" s="1502">
        <f>C77-F77</f>
        <v>0</v>
      </c>
      <c r="H77" s="1195" t="s">
        <v>320</v>
      </c>
      <c r="I77" s="1195" t="s">
        <v>320</v>
      </c>
      <c r="J77" s="1196" t="s">
        <v>320</v>
      </c>
      <c r="K77" s="1196">
        <v>45488</v>
      </c>
      <c r="L77" s="1001">
        <v>45488</v>
      </c>
      <c r="M77" s="1146"/>
      <c r="N77" s="1929"/>
      <c r="O77" s="1148"/>
      <c r="P77" s="1149"/>
      <c r="Q77" s="1150"/>
      <c r="R77" s="1197"/>
      <c r="S77" s="1198"/>
      <c r="T77" s="1120"/>
    </row>
    <row r="78" spans="1:20" ht="17.399999999999999">
      <c r="A78" s="1141" t="s">
        <v>816</v>
      </c>
      <c r="B78" s="1881"/>
      <c r="C78" s="1761">
        <v>1940</v>
      </c>
      <c r="D78" s="1827"/>
      <c r="E78" s="691"/>
      <c r="F78" s="1828">
        <v>1940</v>
      </c>
      <c r="G78" s="1488">
        <f>C78-F78</f>
        <v>0</v>
      </c>
      <c r="H78" s="115">
        <v>45528</v>
      </c>
      <c r="I78" s="115" t="s">
        <v>817</v>
      </c>
      <c r="J78" s="119">
        <v>45509</v>
      </c>
      <c r="K78" s="1835">
        <v>45833</v>
      </c>
      <c r="L78" s="123">
        <v>45834</v>
      </c>
      <c r="M78" s="115"/>
      <c r="N78" s="1928"/>
      <c r="O78" s="128"/>
      <c r="P78" s="132"/>
      <c r="Q78" s="59"/>
      <c r="R78" s="555"/>
      <c r="S78" s="23"/>
      <c r="T78" s="887"/>
    </row>
    <row r="79" spans="1:20" s="1954" customFormat="1" ht="17.399999999999999">
      <c r="A79" s="1939" t="s">
        <v>818</v>
      </c>
      <c r="B79" s="1940" t="s">
        <v>819</v>
      </c>
      <c r="C79" s="1941">
        <v>15670</v>
      </c>
      <c r="D79" s="1942"/>
      <c r="E79" s="1943"/>
      <c r="F79" s="1944">
        <v>15670</v>
      </c>
      <c r="G79" s="1945">
        <f t="shared" ref="G79:G84" si="5">C79-F79</f>
        <v>0</v>
      </c>
      <c r="H79" s="43">
        <v>45838</v>
      </c>
      <c r="I79" s="1764" t="s">
        <v>797</v>
      </c>
      <c r="J79" s="1946">
        <v>45902</v>
      </c>
      <c r="K79" s="1841">
        <v>45940</v>
      </c>
      <c r="L79" s="1947">
        <v>45946</v>
      </c>
      <c r="M79" s="1764"/>
      <c r="N79" s="1948">
        <v>15670</v>
      </c>
      <c r="O79" s="1949"/>
      <c r="P79" s="1698">
        <v>45902</v>
      </c>
      <c r="Q79" s="1950"/>
      <c r="R79" s="1951"/>
      <c r="S79" s="1952"/>
      <c r="T79" s="1953"/>
    </row>
    <row r="80" spans="1:20" s="1954" customFormat="1" ht="17.399999999999999">
      <c r="A80" s="1939" t="s">
        <v>820</v>
      </c>
      <c r="B80" s="1940" t="s">
        <v>796</v>
      </c>
      <c r="C80" s="1941">
        <v>32000</v>
      </c>
      <c r="D80" s="1942"/>
      <c r="E80" s="1943"/>
      <c r="F80" s="1944">
        <v>32000</v>
      </c>
      <c r="G80" s="1945">
        <f t="shared" si="5"/>
        <v>0</v>
      </c>
      <c r="H80" s="392">
        <v>45838</v>
      </c>
      <c r="I80" s="1955" t="s">
        <v>821</v>
      </c>
      <c r="J80" s="1956">
        <v>45894</v>
      </c>
      <c r="K80" s="1841">
        <v>45929</v>
      </c>
      <c r="L80" s="1947">
        <v>45936</v>
      </c>
      <c r="M80" s="1764"/>
      <c r="N80" s="1948">
        <v>32000</v>
      </c>
      <c r="O80" s="1949"/>
      <c r="P80" s="1698">
        <v>45877</v>
      </c>
      <c r="Q80" s="1950"/>
      <c r="R80" s="1951"/>
      <c r="S80" s="1952"/>
      <c r="T80" s="1953"/>
    </row>
    <row r="81" spans="1:22" s="1954" customFormat="1" ht="27.6">
      <c r="A81" s="1939" t="s">
        <v>822</v>
      </c>
      <c r="B81" s="1940" t="s">
        <v>823</v>
      </c>
      <c r="C81" s="1941">
        <v>6507.33</v>
      </c>
      <c r="D81" s="1942"/>
      <c r="E81" s="1943"/>
      <c r="F81" s="1944">
        <v>6507.33</v>
      </c>
      <c r="G81" s="1945">
        <f t="shared" si="5"/>
        <v>0</v>
      </c>
      <c r="H81" s="392">
        <v>45908</v>
      </c>
      <c r="I81" s="1955" t="s">
        <v>824</v>
      </c>
      <c r="J81" s="1843">
        <v>45925</v>
      </c>
      <c r="K81" s="1841">
        <v>45956</v>
      </c>
      <c r="L81" s="1947">
        <v>45987</v>
      </c>
      <c r="M81" s="1764"/>
      <c r="N81" s="1948">
        <v>6380.81</v>
      </c>
      <c r="O81" s="1949"/>
      <c r="P81" s="1698">
        <v>45924</v>
      </c>
      <c r="Q81" s="1950"/>
      <c r="R81" s="1951"/>
      <c r="S81" s="1952"/>
      <c r="T81" s="1957"/>
    </row>
    <row r="82" spans="1:22" ht="41.4">
      <c r="A82" s="1824" t="s">
        <v>825</v>
      </c>
      <c r="B82" s="1826" t="s">
        <v>826</v>
      </c>
      <c r="C82" s="1941">
        <v>4675</v>
      </c>
      <c r="D82" s="1942"/>
      <c r="E82" s="1943"/>
      <c r="F82" s="1944"/>
      <c r="G82" s="1945">
        <f t="shared" ref="G82" si="6">C82-F82</f>
        <v>4675</v>
      </c>
      <c r="H82" s="387">
        <v>45982</v>
      </c>
      <c r="I82" s="1833" t="s">
        <v>827</v>
      </c>
      <c r="J82" s="1836">
        <v>46002</v>
      </c>
      <c r="K82" s="1829"/>
      <c r="L82" s="1834"/>
      <c r="M82" s="863"/>
      <c r="N82" s="1930"/>
      <c r="O82" s="1681"/>
      <c r="P82" s="618"/>
      <c r="Q82" s="936"/>
      <c r="R82" s="937"/>
      <c r="S82" s="695"/>
      <c r="T82" s="1682"/>
    </row>
    <row r="83" spans="1:22" ht="17.399999999999999">
      <c r="A83" s="1824"/>
      <c r="B83" s="1826"/>
      <c r="C83" s="1761"/>
      <c r="D83" s="1827"/>
      <c r="E83" s="691"/>
      <c r="F83" s="1828"/>
      <c r="G83" s="1488">
        <f t="shared" si="5"/>
        <v>0</v>
      </c>
      <c r="H83" s="387"/>
      <c r="I83" s="1833"/>
      <c r="J83" s="1836"/>
      <c r="K83" s="1829"/>
      <c r="L83" s="1834"/>
      <c r="M83" s="863"/>
      <c r="N83" s="862"/>
      <c r="O83" s="1681"/>
      <c r="P83" s="618"/>
      <c r="Q83" s="936"/>
      <c r="R83" s="937"/>
      <c r="S83" s="695"/>
      <c r="T83" s="1682"/>
    </row>
    <row r="84" spans="1:22" ht="17.399999999999999">
      <c r="A84" s="1824"/>
      <c r="B84" s="1825"/>
      <c r="C84" s="1761"/>
      <c r="D84" s="1827"/>
      <c r="E84" s="691"/>
      <c r="F84" s="1828"/>
      <c r="G84" s="1488">
        <f t="shared" si="5"/>
        <v>0</v>
      </c>
      <c r="H84" s="387"/>
      <c r="I84" s="1833"/>
      <c r="J84" s="1836"/>
      <c r="K84" s="1829"/>
      <c r="L84" s="1834"/>
      <c r="M84" s="863"/>
      <c r="N84" s="862"/>
      <c r="O84" s="1681"/>
      <c r="P84" s="618"/>
      <c r="Q84" s="936"/>
      <c r="R84" s="937"/>
      <c r="S84" s="695"/>
      <c r="T84" s="1682"/>
    </row>
    <row r="85" spans="1:22" ht="21">
      <c r="A85" s="633" t="s">
        <v>372</v>
      </c>
      <c r="B85" s="975">
        <f>SUM(B72,B48,B39,B32,B25,B21,B18,B15,B8)</f>
        <v>405288.97</v>
      </c>
      <c r="C85" s="975">
        <f>SUM(C73,C48,C39,C32,C25,C21,C18,C15,C8)</f>
        <v>0</v>
      </c>
      <c r="D85" s="975">
        <f>SUM(D72,D48,D39,D32,D25,D21,D18,D15,D8)</f>
        <v>385957.01</v>
      </c>
      <c r="E85" s="975">
        <f>SUM(E72,E48,E39,E32,E25,E21,E18,E15,E8)</f>
        <v>19331.960000000006</v>
      </c>
      <c r="F85" s="976"/>
      <c r="G85" s="1491"/>
      <c r="H85" s="677"/>
      <c r="I85" s="1831"/>
      <c r="J85" s="1836"/>
      <c r="K85" s="1776"/>
      <c r="L85" s="1834"/>
      <c r="M85" s="863"/>
      <c r="N85" s="862"/>
      <c r="O85" s="864"/>
      <c r="P85" s="618"/>
      <c r="Q85" s="936"/>
      <c r="R85" s="937"/>
      <c r="S85" s="695"/>
      <c r="T85" s="696"/>
    </row>
    <row r="86" spans="1:22" ht="17.399999999999999">
      <c r="A86" s="729"/>
      <c r="B86" s="86"/>
      <c r="C86" s="780"/>
      <c r="D86" s="92"/>
      <c r="E86" s="198"/>
      <c r="F86" s="908"/>
      <c r="G86" s="1492"/>
      <c r="H86" s="729"/>
      <c r="I86" s="1830"/>
      <c r="J86" s="1832"/>
      <c r="K86" s="1832"/>
      <c r="L86" s="123"/>
      <c r="M86" s="115"/>
      <c r="N86" s="119"/>
      <c r="O86" s="34"/>
      <c r="P86" s="132"/>
      <c r="Q86" s="938"/>
      <c r="R86" s="749"/>
      <c r="S86" s="23"/>
      <c r="T86" s="628"/>
    </row>
    <row r="87" spans="1:22">
      <c r="A87" s="729"/>
      <c r="B87" s="478"/>
      <c r="C87" s="785"/>
      <c r="D87" s="478"/>
      <c r="E87" s="693"/>
      <c r="F87" s="910"/>
      <c r="G87" s="1493"/>
      <c r="H87" s="729"/>
      <c r="I87" s="897"/>
      <c r="J87" s="717"/>
      <c r="K87" s="700"/>
      <c r="L87" s="749"/>
      <c r="M87" s="700"/>
      <c r="N87" s="701"/>
      <c r="O87" s="702"/>
      <c r="P87" s="703"/>
      <c r="Q87" s="700"/>
      <c r="R87" s="702"/>
      <c r="S87" s="694"/>
      <c r="T87" s="694"/>
    </row>
    <row r="88" spans="1:22">
      <c r="A88" s="730"/>
      <c r="B88" s="697"/>
      <c r="C88" s="786"/>
      <c r="D88" s="697"/>
      <c r="E88" s="698"/>
      <c r="F88" s="911"/>
      <c r="G88" s="1494"/>
      <c r="H88" s="730"/>
      <c r="I88" s="1044"/>
      <c r="J88" s="718"/>
      <c r="K88" s="704"/>
      <c r="L88" s="750"/>
      <c r="M88" s="704"/>
      <c r="N88" s="705"/>
      <c r="O88" s="706"/>
      <c r="P88" s="707"/>
      <c r="Q88" s="704"/>
      <c r="R88" s="706"/>
      <c r="S88" s="699"/>
      <c r="T88" s="699"/>
    </row>
    <row r="92" spans="1:22">
      <c r="D92" s="1398"/>
      <c r="E92" s="1398"/>
    </row>
    <row r="93" spans="1:22">
      <c r="E93" s="1377"/>
    </row>
    <row r="94" spans="1:22">
      <c r="E94" s="1398"/>
      <c r="V94" t="s">
        <v>58</v>
      </c>
    </row>
    <row r="96" spans="1:22">
      <c r="E96" s="1386"/>
    </row>
    <row r="97" spans="5:5">
      <c r="E97" s="1386"/>
    </row>
    <row r="98" spans="5:5">
      <c r="E98" s="1386"/>
    </row>
    <row r="99" spans="5:5">
      <c r="E99" s="1386"/>
    </row>
    <row r="100" spans="5:5">
      <c r="E100" s="1386"/>
    </row>
    <row r="101" spans="5:5">
      <c r="E101" s="1386"/>
    </row>
    <row r="102" spans="5:5">
      <c r="E102" s="1386"/>
    </row>
    <row r="103" spans="5:5">
      <c r="E103" s="1386"/>
    </row>
    <row r="104" spans="5:5">
      <c r="E104" s="1386"/>
    </row>
    <row r="105" spans="5:5">
      <c r="E105" s="1386"/>
    </row>
    <row r="106" spans="5:5">
      <c r="E106" s="1386"/>
    </row>
    <row r="107" spans="5:5">
      <c r="E107" s="1386"/>
    </row>
    <row r="108" spans="5:5">
      <c r="E108" s="1386"/>
    </row>
    <row r="109" spans="5:5">
      <c r="E109" s="1386"/>
    </row>
    <row r="110" spans="5:5">
      <c r="E110" s="1386"/>
    </row>
    <row r="111" spans="5:5">
      <c r="E111" s="1386"/>
    </row>
    <row r="112" spans="5:5">
      <c r="E112" s="1386"/>
    </row>
  </sheetData>
  <mergeCells count="2">
    <mergeCell ref="A1:T1"/>
    <mergeCell ref="T19:T20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E3901-FD89-4369-8CA4-2CD01882FB0E}">
  <dimension ref="A1:H176"/>
  <sheetViews>
    <sheetView topLeftCell="A157" workbookViewId="0">
      <selection activeCell="E179" sqref="E179"/>
    </sheetView>
  </sheetViews>
  <sheetFormatPr defaultRowHeight="14.4"/>
  <cols>
    <col min="1" max="1" width="11.33203125" style="1046" bestFit="1" customWidth="1"/>
    <col min="2" max="2" width="11.33203125" customWidth="1"/>
    <col min="3" max="3" width="38.5546875" style="1046" bestFit="1" customWidth="1"/>
    <col min="4" max="4" width="11.5546875" bestFit="1" customWidth="1"/>
    <col min="5" max="5" width="13" style="1445" bestFit="1" customWidth="1"/>
    <col min="6" max="6" width="55.44140625" bestFit="1" customWidth="1"/>
    <col min="7" max="7" width="17.44140625" style="1046" bestFit="1" customWidth="1"/>
    <col min="8" max="8" width="36.5546875" style="1055" bestFit="1" customWidth="1"/>
    <col min="9" max="9" width="35.6640625" bestFit="1" customWidth="1"/>
  </cols>
  <sheetData>
    <row r="1" spans="1:8">
      <c r="A1" s="1045" t="s">
        <v>828</v>
      </c>
      <c r="B1" s="1045" t="s">
        <v>829</v>
      </c>
      <c r="C1" s="1045" t="s">
        <v>830</v>
      </c>
      <c r="D1" s="1045" t="s">
        <v>831</v>
      </c>
      <c r="E1" s="1443" t="s">
        <v>832</v>
      </c>
      <c r="F1" s="1045" t="s">
        <v>833</v>
      </c>
      <c r="G1" s="1045" t="s">
        <v>834</v>
      </c>
      <c r="H1" s="1369" t="s">
        <v>835</v>
      </c>
    </row>
    <row r="2" spans="1:8">
      <c r="A2" s="1998" t="s">
        <v>836</v>
      </c>
      <c r="B2" s="1998"/>
      <c r="C2" s="1998"/>
      <c r="D2" s="1998"/>
      <c r="E2" s="1998"/>
      <c r="F2" s="1998"/>
      <c r="G2" s="1998"/>
      <c r="H2" s="1998"/>
    </row>
    <row r="3" spans="1:8">
      <c r="A3" s="1046" t="s">
        <v>837</v>
      </c>
      <c r="B3" s="1046"/>
      <c r="C3" s="1046" t="s">
        <v>838</v>
      </c>
      <c r="D3" s="1047">
        <v>44123</v>
      </c>
      <c r="E3" s="1444">
        <v>5803.88</v>
      </c>
      <c r="F3" t="s">
        <v>839</v>
      </c>
      <c r="G3" s="1046" t="s">
        <v>840</v>
      </c>
      <c r="H3" s="1055" t="s">
        <v>841</v>
      </c>
    </row>
    <row r="4" spans="1:8">
      <c r="A4" s="1046" t="s">
        <v>842</v>
      </c>
      <c r="B4" s="1046"/>
      <c r="C4" s="1046" t="s">
        <v>843</v>
      </c>
      <c r="D4" s="1047">
        <v>44124</v>
      </c>
      <c r="E4" s="1444">
        <v>68000</v>
      </c>
      <c r="F4" t="s">
        <v>844</v>
      </c>
      <c r="G4" s="1046" t="s">
        <v>845</v>
      </c>
      <c r="H4" s="1055" t="s">
        <v>841</v>
      </c>
    </row>
    <row r="5" spans="1:8">
      <c r="A5" s="1046" t="s">
        <v>846</v>
      </c>
      <c r="B5" s="1046"/>
      <c r="C5" s="1046" t="s">
        <v>838</v>
      </c>
      <c r="D5" s="1047">
        <v>44134</v>
      </c>
      <c r="E5" s="1444">
        <v>53148.15</v>
      </c>
      <c r="F5" t="s">
        <v>847</v>
      </c>
      <c r="G5" s="1046" t="s">
        <v>848</v>
      </c>
      <c r="H5" s="1055" t="s">
        <v>841</v>
      </c>
    </row>
    <row r="6" spans="1:8">
      <c r="A6" s="1046" t="s">
        <v>849</v>
      </c>
      <c r="B6" s="1046"/>
      <c r="C6" s="1046" t="s">
        <v>838</v>
      </c>
      <c r="D6" s="1047">
        <v>44131</v>
      </c>
      <c r="E6" s="1444">
        <v>35432.1</v>
      </c>
      <c r="F6" t="s">
        <v>850</v>
      </c>
      <c r="G6" s="1046" t="s">
        <v>845</v>
      </c>
      <c r="H6" s="1055" t="s">
        <v>841</v>
      </c>
    </row>
    <row r="7" spans="1:8">
      <c r="A7" s="1046" t="s">
        <v>851</v>
      </c>
      <c r="B7" s="1046"/>
      <c r="C7" s="1046" t="s">
        <v>852</v>
      </c>
      <c r="D7" s="1047">
        <v>44141</v>
      </c>
      <c r="E7" s="1444">
        <v>27495.94</v>
      </c>
      <c r="F7" t="s">
        <v>853</v>
      </c>
      <c r="G7" s="1046" t="s">
        <v>845</v>
      </c>
      <c r="H7" s="1055" t="s">
        <v>854</v>
      </c>
    </row>
    <row r="8" spans="1:8">
      <c r="A8" s="1046" t="s">
        <v>855</v>
      </c>
      <c r="B8" s="1046"/>
      <c r="C8" s="1046" t="s">
        <v>856</v>
      </c>
      <c r="D8" s="1047">
        <v>44160</v>
      </c>
      <c r="E8" s="1444">
        <v>36340</v>
      </c>
      <c r="F8" t="s">
        <v>857</v>
      </c>
      <c r="G8" s="1046" t="s">
        <v>845</v>
      </c>
      <c r="H8" s="1055" t="s">
        <v>858</v>
      </c>
    </row>
    <row r="9" spans="1:8">
      <c r="A9" s="1046" t="s">
        <v>859</v>
      </c>
      <c r="B9" s="1046"/>
      <c r="C9" s="1046" t="s">
        <v>856</v>
      </c>
      <c r="D9" s="1047">
        <v>44160</v>
      </c>
      <c r="E9" s="1444">
        <v>303.2</v>
      </c>
      <c r="F9" t="s">
        <v>860</v>
      </c>
      <c r="G9" s="1046" t="s">
        <v>848</v>
      </c>
      <c r="H9" s="1055" t="s">
        <v>858</v>
      </c>
    </row>
    <row r="10" spans="1:8">
      <c r="A10" s="1046" t="s">
        <v>861</v>
      </c>
      <c r="B10" s="1046"/>
      <c r="C10" s="1046" t="s">
        <v>862</v>
      </c>
      <c r="D10" s="1047">
        <v>44166</v>
      </c>
      <c r="E10" s="1444">
        <v>2887.52</v>
      </c>
      <c r="F10" t="s">
        <v>863</v>
      </c>
      <c r="G10" s="1046" t="s">
        <v>848</v>
      </c>
      <c r="H10" s="1055" t="s">
        <v>864</v>
      </c>
    </row>
    <row r="11" spans="1:8">
      <c r="A11" s="1046" t="s">
        <v>865</v>
      </c>
      <c r="B11" s="1046"/>
      <c r="C11" s="1046" t="s">
        <v>838</v>
      </c>
      <c r="D11" s="1047">
        <v>44168</v>
      </c>
      <c r="E11" s="1444">
        <v>11773.46</v>
      </c>
      <c r="F11" t="s">
        <v>866</v>
      </c>
      <c r="G11" s="1046" t="s">
        <v>840</v>
      </c>
      <c r="H11" s="1055" t="s">
        <v>867</v>
      </c>
    </row>
    <row r="12" spans="1:8">
      <c r="A12" s="1046" t="s">
        <v>868</v>
      </c>
      <c r="B12" s="1046"/>
      <c r="C12" s="1046" t="s">
        <v>869</v>
      </c>
      <c r="D12" s="1047">
        <v>44180</v>
      </c>
      <c r="E12" s="1444">
        <v>32699</v>
      </c>
      <c r="F12" t="s">
        <v>870</v>
      </c>
      <c r="G12" s="1046" t="s">
        <v>848</v>
      </c>
      <c r="H12" s="1055" t="s">
        <v>871</v>
      </c>
    </row>
    <row r="13" spans="1:8">
      <c r="A13" s="1046" t="s">
        <v>872</v>
      </c>
      <c r="B13" s="1046"/>
      <c r="C13" s="1046" t="s">
        <v>873</v>
      </c>
      <c r="D13" s="1046" t="s">
        <v>874</v>
      </c>
      <c r="E13" s="1444">
        <v>4718</v>
      </c>
      <c r="F13" s="1055" t="s">
        <v>875</v>
      </c>
      <c r="G13" s="1046" t="s">
        <v>848</v>
      </c>
      <c r="H13" s="1055" t="s">
        <v>876</v>
      </c>
    </row>
    <row r="14" spans="1:8">
      <c r="A14" s="1046" t="s">
        <v>877</v>
      </c>
      <c r="B14" s="1046"/>
      <c r="C14" s="1046" t="s">
        <v>878</v>
      </c>
      <c r="D14" s="1047">
        <v>44221</v>
      </c>
      <c r="E14" s="1444">
        <v>8865</v>
      </c>
      <c r="F14" t="s">
        <v>879</v>
      </c>
      <c r="G14" s="1046" t="s">
        <v>848</v>
      </c>
      <c r="H14" s="1055" t="s">
        <v>858</v>
      </c>
    </row>
    <row r="15" spans="1:8">
      <c r="A15" s="1046" t="s">
        <v>880</v>
      </c>
      <c r="B15" s="1046"/>
      <c r="C15" s="1046" t="s">
        <v>878</v>
      </c>
      <c r="D15" s="1047">
        <v>44234</v>
      </c>
      <c r="E15" s="1444">
        <v>1886.1</v>
      </c>
      <c r="F15" t="s">
        <v>881</v>
      </c>
      <c r="G15" s="1046" t="s">
        <v>848</v>
      </c>
      <c r="H15" s="1055" t="s">
        <v>858</v>
      </c>
    </row>
    <row r="16" spans="1:8">
      <c r="A16" s="1046" t="s">
        <v>882</v>
      </c>
      <c r="B16" s="1046"/>
      <c r="C16" s="1046" t="s">
        <v>883</v>
      </c>
      <c r="D16" s="1047">
        <v>44237</v>
      </c>
      <c r="E16" s="1444">
        <v>27289.19</v>
      </c>
      <c r="F16" t="s">
        <v>884</v>
      </c>
      <c r="G16" s="1046" t="s">
        <v>848</v>
      </c>
      <c r="H16" s="1055" t="s">
        <v>858</v>
      </c>
    </row>
    <row r="17" spans="1:8">
      <c r="A17" s="1046" t="s">
        <v>885</v>
      </c>
      <c r="B17" s="1046"/>
      <c r="C17" s="1046" t="s">
        <v>886</v>
      </c>
      <c r="D17" s="1048">
        <v>44253</v>
      </c>
      <c r="E17" s="1445">
        <v>20989.72</v>
      </c>
      <c r="F17" t="s">
        <v>887</v>
      </c>
      <c r="G17" s="1046" t="s">
        <v>848</v>
      </c>
      <c r="H17" s="1055" t="s">
        <v>888</v>
      </c>
    </row>
    <row r="18" spans="1:8">
      <c r="A18" s="1046" t="s">
        <v>889</v>
      </c>
      <c r="B18" s="1046"/>
      <c r="C18" s="1046" t="s">
        <v>890</v>
      </c>
      <c r="D18" s="1047">
        <v>44253</v>
      </c>
      <c r="E18" s="1445">
        <v>5500</v>
      </c>
      <c r="F18" t="s">
        <v>891</v>
      </c>
      <c r="G18" s="1046" t="s">
        <v>840</v>
      </c>
      <c r="H18" s="1055" t="s">
        <v>854</v>
      </c>
    </row>
    <row r="19" spans="1:8">
      <c r="A19" s="1046" t="s">
        <v>892</v>
      </c>
      <c r="B19" s="1046"/>
      <c r="C19" s="1046" t="s">
        <v>893</v>
      </c>
      <c r="D19" s="1047">
        <v>44259</v>
      </c>
      <c r="E19" s="1445">
        <v>3823.7</v>
      </c>
      <c r="F19" t="s">
        <v>894</v>
      </c>
      <c r="G19" s="1046" t="s">
        <v>840</v>
      </c>
      <c r="H19" s="1055" t="s">
        <v>854</v>
      </c>
    </row>
    <row r="20" spans="1:8">
      <c r="A20" s="1046" t="s">
        <v>895</v>
      </c>
      <c r="B20" s="1046"/>
      <c r="C20" s="1046" t="s">
        <v>838</v>
      </c>
      <c r="D20" s="1047">
        <v>44259</v>
      </c>
      <c r="E20" s="1445">
        <v>3750</v>
      </c>
      <c r="F20" t="s">
        <v>896</v>
      </c>
      <c r="G20" s="1046" t="s">
        <v>840</v>
      </c>
      <c r="H20" s="1055" t="s">
        <v>897</v>
      </c>
    </row>
    <row r="21" spans="1:8">
      <c r="A21" s="1046" t="s">
        <v>898</v>
      </c>
      <c r="B21" s="1046"/>
      <c r="C21" s="1046" t="s">
        <v>838</v>
      </c>
      <c r="D21" s="1047">
        <v>44260</v>
      </c>
      <c r="E21" s="1445">
        <v>2495.2800000000002</v>
      </c>
      <c r="F21" t="s">
        <v>899</v>
      </c>
      <c r="G21" s="1046" t="s">
        <v>840</v>
      </c>
      <c r="H21" s="1055" t="s">
        <v>897</v>
      </c>
    </row>
    <row r="22" spans="1:8">
      <c r="A22" s="1046" t="s">
        <v>900</v>
      </c>
      <c r="B22" s="1046"/>
      <c r="C22" s="1046" t="s">
        <v>856</v>
      </c>
      <c r="D22" s="1048">
        <v>44278</v>
      </c>
      <c r="E22" s="1445">
        <v>53000</v>
      </c>
      <c r="F22" t="s">
        <v>901</v>
      </c>
      <c r="G22" s="1046" t="s">
        <v>902</v>
      </c>
      <c r="H22" s="1055" t="s">
        <v>858</v>
      </c>
    </row>
    <row r="23" spans="1:8">
      <c r="A23" s="1046" t="s">
        <v>903</v>
      </c>
      <c r="B23" s="1046"/>
      <c r="C23" s="1046" t="s">
        <v>904</v>
      </c>
      <c r="D23" s="1047">
        <v>44279</v>
      </c>
      <c r="E23" s="1445">
        <v>21473.25</v>
      </c>
      <c r="F23" t="s">
        <v>905</v>
      </c>
      <c r="G23" s="1046" t="s">
        <v>906</v>
      </c>
      <c r="H23" s="1055" t="s">
        <v>864</v>
      </c>
    </row>
    <row r="24" spans="1:8">
      <c r="A24" s="1046" t="s">
        <v>907</v>
      </c>
      <c r="B24" s="1046"/>
      <c r="C24" s="1046" t="s">
        <v>908</v>
      </c>
      <c r="D24" s="1048">
        <v>44308</v>
      </c>
      <c r="E24" s="1445">
        <v>70000</v>
      </c>
      <c r="F24" t="s">
        <v>909</v>
      </c>
      <c r="G24" s="1046" t="s">
        <v>902</v>
      </c>
      <c r="H24" s="1055" t="s">
        <v>910</v>
      </c>
    </row>
    <row r="25" spans="1:8">
      <c r="A25" s="1046" t="s">
        <v>911</v>
      </c>
      <c r="B25" s="1046"/>
      <c r="C25" s="1046" t="s">
        <v>838</v>
      </c>
      <c r="D25" s="1048">
        <v>44308</v>
      </c>
      <c r="E25" s="1445">
        <v>2434.5</v>
      </c>
      <c r="F25" t="s">
        <v>912</v>
      </c>
      <c r="G25" s="1046" t="s">
        <v>913</v>
      </c>
      <c r="H25" s="1055" t="s">
        <v>897</v>
      </c>
    </row>
    <row r="26" spans="1:8">
      <c r="A26" s="1046" t="s">
        <v>914</v>
      </c>
      <c r="B26" s="1046"/>
      <c r="C26" s="1046" t="s">
        <v>915</v>
      </c>
      <c r="D26" s="1047">
        <v>44308</v>
      </c>
      <c r="E26" s="1445">
        <v>11995</v>
      </c>
      <c r="F26" t="s">
        <v>916</v>
      </c>
      <c r="G26" s="1046" t="s">
        <v>913</v>
      </c>
      <c r="H26" s="1055" t="s">
        <v>864</v>
      </c>
    </row>
    <row r="27" spans="1:8">
      <c r="A27" s="1046" t="s">
        <v>917</v>
      </c>
      <c r="B27" s="1046"/>
      <c r="C27" s="1046" t="s">
        <v>893</v>
      </c>
      <c r="D27" s="1047">
        <v>44334</v>
      </c>
      <c r="E27" s="1445">
        <v>2913</v>
      </c>
      <c r="F27" t="s">
        <v>918</v>
      </c>
      <c r="G27" s="1046" t="s">
        <v>913</v>
      </c>
      <c r="H27" s="1055" t="s">
        <v>864</v>
      </c>
    </row>
    <row r="28" spans="1:8">
      <c r="A28" s="1046" t="s">
        <v>919</v>
      </c>
      <c r="B28" s="1046"/>
      <c r="C28" s="1046" t="s">
        <v>920</v>
      </c>
      <c r="D28" s="1047">
        <v>44330</v>
      </c>
      <c r="E28" s="1445">
        <v>10000</v>
      </c>
      <c r="F28" t="s">
        <v>921</v>
      </c>
      <c r="G28" s="1046" t="s">
        <v>913</v>
      </c>
      <c r="H28" s="1055" t="s">
        <v>864</v>
      </c>
    </row>
    <row r="29" spans="1:8">
      <c r="A29" s="1046" t="s">
        <v>922</v>
      </c>
      <c r="B29" s="1046"/>
      <c r="C29" s="1046" t="s">
        <v>843</v>
      </c>
      <c r="D29" s="1047">
        <v>44365</v>
      </c>
      <c r="E29" s="1445">
        <v>34400</v>
      </c>
      <c r="F29" t="s">
        <v>844</v>
      </c>
      <c r="G29" s="1046" t="s">
        <v>906</v>
      </c>
      <c r="H29" s="1055" t="s">
        <v>864</v>
      </c>
    </row>
    <row r="30" spans="1:8">
      <c r="A30" s="1046" t="s">
        <v>923</v>
      </c>
      <c r="B30" s="1046"/>
      <c r="C30" s="1046" t="s">
        <v>924</v>
      </c>
      <c r="D30" s="1047">
        <v>44365</v>
      </c>
      <c r="E30" s="1445">
        <v>4709</v>
      </c>
      <c r="F30" t="s">
        <v>925</v>
      </c>
      <c r="G30" s="1046" t="s">
        <v>902</v>
      </c>
      <c r="H30" s="1055" t="s">
        <v>926</v>
      </c>
    </row>
    <row r="31" spans="1:8">
      <c r="A31" s="1046" t="s">
        <v>927</v>
      </c>
      <c r="B31" s="1046"/>
      <c r="C31" s="1046" t="s">
        <v>928</v>
      </c>
      <c r="D31" s="1047">
        <v>44356</v>
      </c>
      <c r="E31" s="1445">
        <v>30225.51</v>
      </c>
      <c r="F31" t="s">
        <v>929</v>
      </c>
      <c r="G31" s="1046" t="s">
        <v>930</v>
      </c>
      <c r="H31" s="1055" t="s">
        <v>931</v>
      </c>
    </row>
    <row r="32" spans="1:8">
      <c r="A32" s="1999" t="s">
        <v>932</v>
      </c>
      <c r="B32" s="1999"/>
      <c r="C32" s="1999"/>
      <c r="D32" s="1999"/>
      <c r="E32" s="1999"/>
      <c r="F32" s="1999"/>
      <c r="G32" s="1999"/>
      <c r="H32" s="1999"/>
    </row>
    <row r="33" spans="1:8">
      <c r="A33" s="1046" t="s">
        <v>933</v>
      </c>
      <c r="B33" s="1046"/>
      <c r="C33" s="1046" t="s">
        <v>934</v>
      </c>
      <c r="D33" s="954">
        <v>44432</v>
      </c>
      <c r="E33" s="1445">
        <v>15860</v>
      </c>
      <c r="F33" t="s">
        <v>935</v>
      </c>
      <c r="G33" s="1046" t="s">
        <v>936</v>
      </c>
      <c r="H33" s="1055" t="s">
        <v>937</v>
      </c>
    </row>
    <row r="34" spans="1:8">
      <c r="A34" s="1046" t="s">
        <v>938</v>
      </c>
      <c r="B34" s="1046"/>
      <c r="C34" s="1046" t="s">
        <v>939</v>
      </c>
      <c r="D34" s="954">
        <v>44433</v>
      </c>
      <c r="E34" s="1445">
        <v>1670</v>
      </c>
      <c r="F34" t="s">
        <v>940</v>
      </c>
      <c r="G34" s="1046" t="s">
        <v>936</v>
      </c>
      <c r="H34" s="1055" t="s">
        <v>926</v>
      </c>
    </row>
    <row r="35" spans="1:8">
      <c r="A35" s="1046" t="s">
        <v>941</v>
      </c>
      <c r="B35" s="1046"/>
      <c r="C35" s="1046" t="s">
        <v>369</v>
      </c>
      <c r="D35" s="954">
        <v>44482</v>
      </c>
      <c r="E35" s="1445">
        <v>148</v>
      </c>
      <c r="F35" t="s">
        <v>942</v>
      </c>
      <c r="G35" s="1046" t="s">
        <v>906</v>
      </c>
      <c r="H35" s="1055" t="s">
        <v>926</v>
      </c>
    </row>
    <row r="36" spans="1:8">
      <c r="A36" s="1046" t="s">
        <v>943</v>
      </c>
      <c r="B36" s="1046"/>
      <c r="C36" s="1046" t="s">
        <v>838</v>
      </c>
      <c r="D36" s="954">
        <v>44510</v>
      </c>
      <c r="E36" s="1445">
        <v>17989.66</v>
      </c>
      <c r="F36" t="s">
        <v>944</v>
      </c>
      <c r="G36" s="1046" t="s">
        <v>945</v>
      </c>
      <c r="H36" s="1055" t="s">
        <v>946</v>
      </c>
    </row>
    <row r="37" spans="1:8">
      <c r="A37" s="1046" t="s">
        <v>947</v>
      </c>
      <c r="B37" s="1046"/>
      <c r="C37" s="1046" t="s">
        <v>948</v>
      </c>
      <c r="D37" s="954">
        <v>44510</v>
      </c>
      <c r="E37" s="1445">
        <v>46734.2</v>
      </c>
      <c r="F37" t="s">
        <v>949</v>
      </c>
      <c r="G37" s="1046" t="s">
        <v>945</v>
      </c>
      <c r="H37" s="1055" t="s">
        <v>950</v>
      </c>
    </row>
    <row r="38" spans="1:8">
      <c r="A38" s="1046" t="s">
        <v>951</v>
      </c>
      <c r="B38" s="1046"/>
      <c r="C38" s="1046" t="s">
        <v>952</v>
      </c>
      <c r="D38" s="954">
        <v>44510</v>
      </c>
      <c r="E38" s="1445">
        <v>9889.7999999999993</v>
      </c>
      <c r="F38" t="s">
        <v>953</v>
      </c>
      <c r="G38" s="1046" t="s">
        <v>945</v>
      </c>
      <c r="H38" s="1055" t="s">
        <v>864</v>
      </c>
    </row>
    <row r="39" spans="1:8">
      <c r="A39" s="1050" t="s">
        <v>954</v>
      </c>
      <c r="B39" s="1050"/>
      <c r="C39" s="1050" t="s">
        <v>908</v>
      </c>
      <c r="D39" s="1051" t="s">
        <v>955</v>
      </c>
      <c r="E39" s="1446">
        <v>93000</v>
      </c>
      <c r="F39" s="1052" t="s">
        <v>956</v>
      </c>
      <c r="G39" s="1050" t="s">
        <v>945</v>
      </c>
      <c r="H39" s="1370" t="s">
        <v>864</v>
      </c>
    </row>
    <row r="40" spans="1:8">
      <c r="A40" s="1046" t="s">
        <v>957</v>
      </c>
      <c r="B40" s="1046"/>
      <c r="C40" s="1046" t="s">
        <v>843</v>
      </c>
      <c r="D40" s="954">
        <v>44538</v>
      </c>
      <c r="E40" s="1445">
        <v>17200</v>
      </c>
      <c r="F40" t="s">
        <v>958</v>
      </c>
      <c r="G40" s="1046" t="s">
        <v>936</v>
      </c>
      <c r="H40" s="1055" t="s">
        <v>864</v>
      </c>
    </row>
    <row r="41" spans="1:8">
      <c r="A41" s="1046" t="s">
        <v>959</v>
      </c>
      <c r="B41" s="1046"/>
      <c r="C41" s="1046" t="s">
        <v>960</v>
      </c>
      <c r="D41" s="954">
        <v>44538</v>
      </c>
      <c r="E41" s="1445">
        <v>61741</v>
      </c>
      <c r="F41" t="s">
        <v>961</v>
      </c>
      <c r="G41" s="1046" t="s">
        <v>936</v>
      </c>
      <c r="H41" s="1055" t="s">
        <v>962</v>
      </c>
    </row>
    <row r="42" spans="1:8">
      <c r="A42" s="1053" t="s">
        <v>963</v>
      </c>
      <c r="B42" s="1053"/>
      <c r="C42" s="1050" t="s">
        <v>856</v>
      </c>
      <c r="D42" s="1051" t="s">
        <v>955</v>
      </c>
      <c r="E42" s="1446">
        <v>23330</v>
      </c>
      <c r="F42" s="1052" t="s">
        <v>964</v>
      </c>
      <c r="G42" s="1050" t="s">
        <v>936</v>
      </c>
      <c r="H42" s="1370" t="s">
        <v>965</v>
      </c>
    </row>
    <row r="43" spans="1:8">
      <c r="A43" s="1046" t="s">
        <v>966</v>
      </c>
      <c r="B43" s="1046"/>
      <c r="C43" s="1046" t="s">
        <v>856</v>
      </c>
      <c r="D43" s="954">
        <v>44552</v>
      </c>
      <c r="E43" s="1445">
        <v>11665</v>
      </c>
      <c r="F43" t="s">
        <v>967</v>
      </c>
      <c r="G43" s="1046" t="s">
        <v>906</v>
      </c>
      <c r="H43" s="1055" t="s">
        <v>965</v>
      </c>
    </row>
    <row r="44" spans="1:8">
      <c r="A44" s="1046" t="s">
        <v>968</v>
      </c>
      <c r="B44" s="1046"/>
      <c r="C44" s="1046" t="s">
        <v>969</v>
      </c>
      <c r="D44" s="954">
        <v>44554</v>
      </c>
      <c r="E44" s="1445">
        <v>48347.839999999997</v>
      </c>
      <c r="F44" t="s">
        <v>970</v>
      </c>
      <c r="G44" s="1046" t="s">
        <v>936</v>
      </c>
      <c r="H44" s="1055" t="s">
        <v>971</v>
      </c>
    </row>
    <row r="45" spans="1:8" s="1057" customFormat="1">
      <c r="A45" s="1118" t="s">
        <v>972</v>
      </c>
      <c r="B45" s="1058"/>
      <c r="C45" s="1118"/>
      <c r="D45" s="1058"/>
      <c r="E45" s="1447"/>
      <c r="F45" s="1058"/>
      <c r="G45" s="1118"/>
      <c r="H45" s="1058"/>
    </row>
    <row r="46" spans="1:8">
      <c r="A46" s="1046" t="s">
        <v>973</v>
      </c>
      <c r="B46" s="1046"/>
      <c r="C46" s="1046" t="s">
        <v>974</v>
      </c>
      <c r="D46" s="954">
        <v>44586</v>
      </c>
      <c r="E46" s="1445">
        <v>20232.5</v>
      </c>
      <c r="F46" t="s">
        <v>975</v>
      </c>
      <c r="G46" s="1046" t="s">
        <v>936</v>
      </c>
      <c r="H46" s="1055" t="s">
        <v>976</v>
      </c>
    </row>
    <row r="47" spans="1:8">
      <c r="A47" s="1046" t="s">
        <v>977</v>
      </c>
      <c r="B47" s="1046"/>
      <c r="C47" s="1046" t="s">
        <v>948</v>
      </c>
      <c r="D47" s="954">
        <v>44595</v>
      </c>
      <c r="E47" s="1445">
        <v>56678</v>
      </c>
      <c r="F47" t="s">
        <v>978</v>
      </c>
      <c r="G47" s="1046" t="s">
        <v>936</v>
      </c>
      <c r="H47" s="1055" t="s">
        <v>950</v>
      </c>
    </row>
    <row r="48" spans="1:8">
      <c r="A48" s="1046" t="s">
        <v>979</v>
      </c>
      <c r="B48" s="1046"/>
      <c r="C48" s="1046" t="s">
        <v>980</v>
      </c>
      <c r="D48" s="954">
        <v>44610</v>
      </c>
      <c r="E48" s="1448">
        <v>9321</v>
      </c>
      <c r="F48" t="s">
        <v>981</v>
      </c>
      <c r="G48" s="1046" t="s">
        <v>936</v>
      </c>
      <c r="H48" s="1055" t="s">
        <v>962</v>
      </c>
    </row>
    <row r="49" spans="1:8">
      <c r="A49" s="1046" t="s">
        <v>982</v>
      </c>
      <c r="B49" s="1046"/>
      <c r="C49" s="1046" t="s">
        <v>983</v>
      </c>
      <c r="D49" s="954">
        <v>44610</v>
      </c>
      <c r="E49" s="1449">
        <v>57039.9</v>
      </c>
      <c r="F49" t="s">
        <v>984</v>
      </c>
      <c r="G49" s="1046" t="s">
        <v>906</v>
      </c>
      <c r="H49" s="1055" t="s">
        <v>985</v>
      </c>
    </row>
    <row r="50" spans="1:8">
      <c r="A50" s="1046" t="s">
        <v>986</v>
      </c>
      <c r="B50" s="1046"/>
      <c r="C50" s="1046" t="s">
        <v>838</v>
      </c>
      <c r="D50" s="954">
        <v>44610</v>
      </c>
      <c r="E50" s="1445">
        <v>34522.22</v>
      </c>
      <c r="F50" t="s">
        <v>987</v>
      </c>
      <c r="G50" s="1046" t="s">
        <v>936</v>
      </c>
      <c r="H50" s="1055" t="s">
        <v>988</v>
      </c>
    </row>
    <row r="51" spans="1:8">
      <c r="A51" s="1046" t="s">
        <v>989</v>
      </c>
      <c r="B51" s="1046"/>
      <c r="C51" s="1046" t="s">
        <v>893</v>
      </c>
      <c r="D51" s="954">
        <v>44610</v>
      </c>
      <c r="E51" s="1445">
        <v>4935</v>
      </c>
      <c r="F51" t="s">
        <v>990</v>
      </c>
      <c r="G51" s="1046" t="s">
        <v>930</v>
      </c>
      <c r="H51" s="1055" t="s">
        <v>864</v>
      </c>
    </row>
    <row r="52" spans="1:8">
      <c r="A52" s="1046" t="s">
        <v>991</v>
      </c>
      <c r="B52" s="1046"/>
      <c r="C52" s="1046" t="s">
        <v>838</v>
      </c>
      <c r="D52" s="954">
        <v>44610</v>
      </c>
      <c r="E52" s="1445">
        <v>7821.59</v>
      </c>
      <c r="F52" t="s">
        <v>992</v>
      </c>
      <c r="G52" s="1046" t="s">
        <v>906</v>
      </c>
      <c r="H52" s="1055" t="s">
        <v>988</v>
      </c>
    </row>
    <row r="53" spans="1:8">
      <c r="A53" s="1046" t="s">
        <v>993</v>
      </c>
      <c r="B53" s="1046"/>
      <c r="C53" s="1046" t="s">
        <v>890</v>
      </c>
      <c r="D53" s="954">
        <v>44635</v>
      </c>
      <c r="E53" s="1445">
        <v>8750</v>
      </c>
      <c r="F53" t="s">
        <v>994</v>
      </c>
      <c r="G53" s="1046" t="s">
        <v>930</v>
      </c>
      <c r="H53" s="1055" t="s">
        <v>854</v>
      </c>
    </row>
    <row r="54" spans="1:8">
      <c r="A54" s="1046" t="s">
        <v>995</v>
      </c>
      <c r="B54" s="1046"/>
      <c r="C54" s="1046" t="s">
        <v>996</v>
      </c>
      <c r="D54" s="954">
        <v>44657</v>
      </c>
      <c r="E54" s="1450">
        <v>14125</v>
      </c>
      <c r="F54" t="s">
        <v>997</v>
      </c>
      <c r="G54" s="1046" t="s">
        <v>930</v>
      </c>
      <c r="H54" s="1055" t="s">
        <v>864</v>
      </c>
    </row>
    <row r="55" spans="1:8" s="1055" customFormat="1">
      <c r="A55" s="1367" t="s">
        <v>998</v>
      </c>
      <c r="B55" s="1049"/>
      <c r="C55" s="1119"/>
      <c r="D55" s="1056"/>
      <c r="E55" s="1451"/>
      <c r="F55" s="1056"/>
      <c r="G55" s="1119"/>
      <c r="H55" s="1056"/>
    </row>
    <row r="56" spans="1:8">
      <c r="A56" s="1046" t="s">
        <v>999</v>
      </c>
      <c r="B56" s="1046"/>
      <c r="C56" s="1046" t="s">
        <v>1000</v>
      </c>
      <c r="D56" s="1054" t="s">
        <v>1001</v>
      </c>
      <c r="E56" s="1445">
        <v>9791.6</v>
      </c>
      <c r="F56" t="s">
        <v>1002</v>
      </c>
      <c r="G56" s="1046" t="s">
        <v>906</v>
      </c>
      <c r="H56" s="1055" t="s">
        <v>962</v>
      </c>
    </row>
    <row r="57" spans="1:8">
      <c r="A57" s="1046" t="s">
        <v>1003</v>
      </c>
      <c r="B57" s="1046"/>
      <c r="C57" s="1046" t="s">
        <v>1004</v>
      </c>
      <c r="D57" s="954">
        <v>44788</v>
      </c>
      <c r="E57" s="1445">
        <v>17476.099999999999</v>
      </c>
      <c r="F57" t="s">
        <v>1005</v>
      </c>
      <c r="G57" s="1046" t="s">
        <v>906</v>
      </c>
      <c r="H57" s="1055" t="s">
        <v>1006</v>
      </c>
    </row>
    <row r="58" spans="1:8">
      <c r="A58" s="1046" t="s">
        <v>1007</v>
      </c>
      <c r="B58" s="1046"/>
      <c r="C58" s="1046" t="s">
        <v>1008</v>
      </c>
      <c r="D58" s="954">
        <v>44788</v>
      </c>
      <c r="E58" s="1448">
        <v>7243</v>
      </c>
      <c r="F58" t="s">
        <v>1009</v>
      </c>
      <c r="G58" s="1046" t="s">
        <v>936</v>
      </c>
      <c r="H58" s="1055" t="s">
        <v>962</v>
      </c>
    </row>
    <row r="59" spans="1:8">
      <c r="A59" s="1046" t="s">
        <v>1010</v>
      </c>
      <c r="B59" s="1046"/>
      <c r="C59" s="1046" t="s">
        <v>1011</v>
      </c>
      <c r="D59" s="954">
        <v>44789</v>
      </c>
      <c r="E59" s="1445">
        <v>5874.25</v>
      </c>
      <c r="F59" t="s">
        <v>1012</v>
      </c>
      <c r="G59" s="1046" t="s">
        <v>906</v>
      </c>
      <c r="H59" s="1055" t="s">
        <v>1013</v>
      </c>
    </row>
    <row r="60" spans="1:8">
      <c r="A60" s="1046" t="s">
        <v>1014</v>
      </c>
      <c r="B60" s="1046"/>
      <c r="C60" s="1046" t="s">
        <v>1015</v>
      </c>
      <c r="D60" s="954">
        <v>44844</v>
      </c>
      <c r="E60" s="1445">
        <v>29212</v>
      </c>
      <c r="F60" t="s">
        <v>1016</v>
      </c>
      <c r="G60" s="1046" t="s">
        <v>945</v>
      </c>
      <c r="H60" s="1055" t="s">
        <v>854</v>
      </c>
    </row>
    <row r="61" spans="1:8">
      <c r="A61" s="1046" t="s">
        <v>1017</v>
      </c>
      <c r="B61" s="1046"/>
      <c r="C61" s="1046" t="s">
        <v>1018</v>
      </c>
      <c r="D61" s="954">
        <v>44855</v>
      </c>
      <c r="E61" s="1445">
        <v>2337.35</v>
      </c>
      <c r="F61" t="s">
        <v>1019</v>
      </c>
      <c r="G61" s="1046" t="s">
        <v>1020</v>
      </c>
      <c r="H61" s="1055" t="s">
        <v>1021</v>
      </c>
    </row>
    <row r="62" spans="1:8">
      <c r="A62" s="1046" t="s">
        <v>1022</v>
      </c>
      <c r="B62" s="1046"/>
      <c r="C62" s="1046" t="s">
        <v>838</v>
      </c>
      <c r="D62" s="954">
        <v>44860</v>
      </c>
      <c r="E62" s="1445">
        <v>8413.4599999999991</v>
      </c>
      <c r="F62" t="s">
        <v>1023</v>
      </c>
      <c r="G62" s="1046" t="s">
        <v>1020</v>
      </c>
      <c r="H62" s="1055" t="s">
        <v>1024</v>
      </c>
    </row>
    <row r="63" spans="1:8">
      <c r="A63" s="1046" t="s">
        <v>1025</v>
      </c>
      <c r="B63" s="1046"/>
      <c r="C63" s="1046" t="s">
        <v>1026</v>
      </c>
      <c r="D63" s="954">
        <v>44860</v>
      </c>
      <c r="E63" s="1445">
        <v>2500</v>
      </c>
      <c r="F63" t="s">
        <v>1027</v>
      </c>
      <c r="G63" s="1046" t="s">
        <v>1020</v>
      </c>
      <c r="H63" s="1371">
        <v>2500</v>
      </c>
    </row>
    <row r="64" spans="1:8">
      <c r="A64" s="1046" t="s">
        <v>1028</v>
      </c>
      <c r="B64" s="1046"/>
      <c r="C64" s="1046" t="s">
        <v>838</v>
      </c>
      <c r="D64" s="954">
        <v>44869</v>
      </c>
      <c r="E64" s="1445">
        <v>6105.36</v>
      </c>
      <c r="F64" t="s">
        <v>1029</v>
      </c>
      <c r="G64" s="1046" t="s">
        <v>1020</v>
      </c>
      <c r="H64" s="1055" t="s">
        <v>1030</v>
      </c>
    </row>
    <row r="65" spans="1:8">
      <c r="A65" s="1046" t="s">
        <v>1031</v>
      </c>
      <c r="B65" s="1046"/>
      <c r="C65" s="1046" t="s">
        <v>838</v>
      </c>
      <c r="D65" s="954">
        <v>44869</v>
      </c>
      <c r="E65" s="1445">
        <v>2812.61</v>
      </c>
      <c r="F65" t="s">
        <v>1032</v>
      </c>
      <c r="G65" s="1046" t="s">
        <v>1020</v>
      </c>
      <c r="H65" s="1055" t="s">
        <v>1030</v>
      </c>
    </row>
    <row r="66" spans="1:8">
      <c r="A66" s="1046" t="s">
        <v>1033</v>
      </c>
      <c r="B66" s="1046"/>
      <c r="C66" s="1046" t="s">
        <v>838</v>
      </c>
      <c r="D66" s="954">
        <v>44869</v>
      </c>
      <c r="E66" s="1445">
        <v>1308.32</v>
      </c>
      <c r="F66" t="s">
        <v>1034</v>
      </c>
      <c r="G66" s="1046" t="s">
        <v>1020</v>
      </c>
      <c r="H66" s="1055" t="s">
        <v>1030</v>
      </c>
    </row>
    <row r="67" spans="1:8">
      <c r="A67" s="1046" t="s">
        <v>1035</v>
      </c>
      <c r="B67" s="1046"/>
      <c r="C67" s="1046" t="s">
        <v>838</v>
      </c>
      <c r="D67" s="954">
        <v>44869</v>
      </c>
      <c r="E67" s="1445">
        <v>2403.2600000000002</v>
      </c>
      <c r="F67" t="s">
        <v>1036</v>
      </c>
      <c r="G67" s="1046" t="s">
        <v>1020</v>
      </c>
      <c r="H67" s="1055" t="s">
        <v>1030</v>
      </c>
    </row>
    <row r="68" spans="1:8">
      <c r="A68" s="1046" t="s">
        <v>1037</v>
      </c>
      <c r="B68" s="1046"/>
      <c r="C68" s="1046" t="s">
        <v>838</v>
      </c>
      <c r="D68" s="954">
        <v>44869</v>
      </c>
      <c r="E68" s="1445">
        <v>684.88</v>
      </c>
      <c r="F68" t="s">
        <v>1038</v>
      </c>
      <c r="G68" s="1046" t="s">
        <v>1020</v>
      </c>
      <c r="H68" s="1055" t="s">
        <v>1030</v>
      </c>
    </row>
    <row r="69" spans="1:8">
      <c r="A69" s="1046" t="s">
        <v>1039</v>
      </c>
      <c r="B69" s="1046"/>
      <c r="C69" s="1046" t="s">
        <v>1040</v>
      </c>
      <c r="D69" s="954">
        <v>44873</v>
      </c>
      <c r="E69" s="1445">
        <v>1500</v>
      </c>
      <c r="F69" t="s">
        <v>1041</v>
      </c>
      <c r="G69" s="1046" t="s">
        <v>1020</v>
      </c>
      <c r="H69" s="1055" t="s">
        <v>1042</v>
      </c>
    </row>
    <row r="70" spans="1:8">
      <c r="A70" s="1046" t="s">
        <v>1043</v>
      </c>
      <c r="B70" s="1046"/>
      <c r="C70" s="1046" t="s">
        <v>1044</v>
      </c>
      <c r="D70" s="954">
        <v>44883</v>
      </c>
      <c r="E70" s="1445">
        <v>107354.67</v>
      </c>
      <c r="F70" t="s">
        <v>1045</v>
      </c>
      <c r="G70" s="1046" t="s">
        <v>1046</v>
      </c>
      <c r="H70" s="1055" t="s">
        <v>1047</v>
      </c>
    </row>
    <row r="71" spans="1:8">
      <c r="A71" s="1046" t="s">
        <v>1048</v>
      </c>
      <c r="B71" s="1046"/>
      <c r="C71" s="1046" t="s">
        <v>838</v>
      </c>
      <c r="D71" s="954">
        <v>44883</v>
      </c>
      <c r="E71" s="1448">
        <v>48663.37</v>
      </c>
      <c r="F71" t="s">
        <v>1049</v>
      </c>
      <c r="G71" s="1046" t="s">
        <v>1050</v>
      </c>
      <c r="H71" s="1055" t="s">
        <v>1030</v>
      </c>
    </row>
    <row r="72" spans="1:8">
      <c r="A72" s="1046" t="s">
        <v>1051</v>
      </c>
      <c r="B72" s="1046"/>
      <c r="C72" s="1046" t="s">
        <v>856</v>
      </c>
      <c r="D72" s="954">
        <v>44900</v>
      </c>
      <c r="E72" s="1445">
        <v>21044.12</v>
      </c>
      <c r="F72" t="s">
        <v>1052</v>
      </c>
      <c r="G72" s="1046" t="s">
        <v>1053</v>
      </c>
      <c r="H72" s="1055" t="s">
        <v>965</v>
      </c>
    </row>
    <row r="73" spans="1:8">
      <c r="A73" s="1046" t="s">
        <v>1054</v>
      </c>
      <c r="B73" s="1046"/>
      <c r="C73" s="1046" t="s">
        <v>1055</v>
      </c>
      <c r="D73" s="954">
        <v>44914</v>
      </c>
      <c r="E73" s="1445">
        <v>2300</v>
      </c>
      <c r="F73" t="s">
        <v>1056</v>
      </c>
      <c r="G73" s="1046" t="s">
        <v>1057</v>
      </c>
      <c r="H73" s="1055" t="s">
        <v>1021</v>
      </c>
    </row>
    <row r="74" spans="1:8" s="1055" customFormat="1">
      <c r="A74" s="1119" t="s">
        <v>1058</v>
      </c>
      <c r="B74" s="1056"/>
      <c r="C74" s="1119"/>
      <c r="D74" s="1056"/>
      <c r="E74" s="1451"/>
      <c r="F74" s="1056"/>
      <c r="G74" s="1119"/>
      <c r="H74" s="1056"/>
    </row>
    <row r="75" spans="1:8">
      <c r="A75" s="1046" t="s">
        <v>1059</v>
      </c>
      <c r="B75" s="1046"/>
      <c r="C75" s="1046" t="s">
        <v>838</v>
      </c>
      <c r="D75" s="954">
        <v>44943</v>
      </c>
      <c r="E75" s="1445">
        <v>4648.3999999999996</v>
      </c>
      <c r="F75" t="s">
        <v>1060</v>
      </c>
      <c r="G75" s="1046" t="s">
        <v>936</v>
      </c>
      <c r="H75" s="1055" t="s">
        <v>1030</v>
      </c>
    </row>
    <row r="76" spans="1:8">
      <c r="A76" s="1046" t="s">
        <v>1061</v>
      </c>
      <c r="B76" s="1046"/>
      <c r="C76" s="1046" t="s">
        <v>974</v>
      </c>
      <c r="D76" s="954">
        <v>44949</v>
      </c>
      <c r="E76" s="1445">
        <v>11775.81</v>
      </c>
      <c r="F76" t="s">
        <v>1062</v>
      </c>
      <c r="G76" s="1046" t="s">
        <v>1063</v>
      </c>
      <c r="H76" s="1055" t="s">
        <v>976</v>
      </c>
    </row>
    <row r="77" spans="1:8">
      <c r="A77" s="1046" t="s">
        <v>1064</v>
      </c>
      <c r="B77" s="1046"/>
      <c r="C77" s="1046" t="s">
        <v>838</v>
      </c>
      <c r="D77" s="954">
        <v>44972</v>
      </c>
      <c r="E77" s="1445">
        <v>7611.36</v>
      </c>
      <c r="F77" t="s">
        <v>1065</v>
      </c>
      <c r="G77" s="1046" t="s">
        <v>936</v>
      </c>
      <c r="H77" s="1055" t="s">
        <v>1030</v>
      </c>
    </row>
    <row r="78" spans="1:8">
      <c r="A78" s="1046" t="s">
        <v>1066</v>
      </c>
      <c r="B78" s="1046"/>
      <c r="C78" s="1046" t="s">
        <v>838</v>
      </c>
      <c r="D78" s="954">
        <v>44973</v>
      </c>
      <c r="E78" s="1445">
        <v>2594.5</v>
      </c>
      <c r="F78" t="s">
        <v>1065</v>
      </c>
      <c r="G78" s="1046" t="s">
        <v>906</v>
      </c>
      <c r="H78" s="1055" t="s">
        <v>1030</v>
      </c>
    </row>
    <row r="79" spans="1:8">
      <c r="A79" s="1046" t="s">
        <v>1067</v>
      </c>
      <c r="B79" s="1046"/>
      <c r="C79" s="1046" t="s">
        <v>838</v>
      </c>
      <c r="D79" s="954">
        <v>44978</v>
      </c>
      <c r="E79" s="1445">
        <v>9680.26</v>
      </c>
      <c r="F79" t="s">
        <v>1068</v>
      </c>
      <c r="G79" s="1046" t="s">
        <v>1020</v>
      </c>
      <c r="H79" s="1055" t="s">
        <v>1030</v>
      </c>
    </row>
    <row r="80" spans="1:8">
      <c r="A80" s="1046" t="s">
        <v>1069</v>
      </c>
      <c r="B80" s="1046"/>
      <c r="C80" s="1046" t="s">
        <v>1070</v>
      </c>
      <c r="D80" s="954">
        <v>44998</v>
      </c>
      <c r="E80" s="1445">
        <v>45805</v>
      </c>
      <c r="F80" t="s">
        <v>1071</v>
      </c>
      <c r="G80" s="1046" t="s">
        <v>1046</v>
      </c>
      <c r="H80" s="1055" t="s">
        <v>864</v>
      </c>
    </row>
    <row r="81" spans="1:8">
      <c r="A81" s="1046" t="s">
        <v>1072</v>
      </c>
      <c r="B81" s="1046"/>
      <c r="C81" s="1046" t="s">
        <v>1073</v>
      </c>
      <c r="D81" s="954">
        <v>45026</v>
      </c>
      <c r="E81" s="1445">
        <v>2460</v>
      </c>
      <c r="F81" t="s">
        <v>1074</v>
      </c>
      <c r="G81" s="1046" t="s">
        <v>945</v>
      </c>
      <c r="H81" s="1055" t="s">
        <v>864</v>
      </c>
    </row>
    <row r="82" spans="1:8">
      <c r="A82" s="1046" t="s">
        <v>1075</v>
      </c>
      <c r="B82" s="1046"/>
      <c r="C82" s="1046" t="s">
        <v>1076</v>
      </c>
      <c r="D82" s="954">
        <v>45014</v>
      </c>
      <c r="E82" s="1445">
        <v>6170</v>
      </c>
      <c r="F82" t="s">
        <v>1077</v>
      </c>
      <c r="G82" s="1046" t="s">
        <v>1057</v>
      </c>
      <c r="H82" s="1055" t="s">
        <v>854</v>
      </c>
    </row>
    <row r="83" spans="1:8">
      <c r="A83" s="1046" t="s">
        <v>1078</v>
      </c>
      <c r="B83" s="1046"/>
      <c r="C83" s="1046" t="s">
        <v>1079</v>
      </c>
      <c r="D83" s="954">
        <v>45021</v>
      </c>
      <c r="E83" s="1445">
        <v>2458.71</v>
      </c>
      <c r="F83" t="s">
        <v>1080</v>
      </c>
      <c r="G83" s="1046" t="s">
        <v>906</v>
      </c>
      <c r="H83" s="1055" t="s">
        <v>1081</v>
      </c>
    </row>
    <row r="84" spans="1:8">
      <c r="A84" s="1046" t="s">
        <v>1082</v>
      </c>
      <c r="B84" s="1046"/>
      <c r="C84" s="1046" t="s">
        <v>1083</v>
      </c>
      <c r="D84" s="954">
        <v>45021</v>
      </c>
      <c r="E84" s="1445">
        <v>310.56</v>
      </c>
      <c r="F84" t="s">
        <v>1084</v>
      </c>
      <c r="G84" s="1046" t="s">
        <v>906</v>
      </c>
      <c r="H84" s="1055" t="s">
        <v>1085</v>
      </c>
    </row>
    <row r="85" spans="1:8">
      <c r="A85" s="1046" t="s">
        <v>1086</v>
      </c>
      <c r="B85" s="1046"/>
      <c r="C85" s="1046" t="s">
        <v>1087</v>
      </c>
      <c r="D85" s="954">
        <v>45050</v>
      </c>
      <c r="E85" s="1445">
        <v>1555</v>
      </c>
      <c r="F85" t="s">
        <v>1088</v>
      </c>
      <c r="G85" s="1046" t="s">
        <v>906</v>
      </c>
      <c r="H85" s="1055" t="s">
        <v>1081</v>
      </c>
    </row>
    <row r="86" spans="1:8">
      <c r="A86" s="1046" t="s">
        <v>1089</v>
      </c>
      <c r="B86" s="1046"/>
      <c r="C86" s="1046" t="s">
        <v>1083</v>
      </c>
      <c r="D86" s="954">
        <v>45050</v>
      </c>
      <c r="E86" s="1445">
        <v>1310.82</v>
      </c>
      <c r="F86" t="s">
        <v>1090</v>
      </c>
      <c r="G86" s="1046" t="s">
        <v>906</v>
      </c>
      <c r="H86" s="1055" t="s">
        <v>1085</v>
      </c>
    </row>
    <row r="87" spans="1:8">
      <c r="A87" s="1046" t="s">
        <v>1091</v>
      </c>
      <c r="B87" s="1046"/>
      <c r="C87" s="1046" t="s">
        <v>1092</v>
      </c>
      <c r="D87" s="954">
        <v>45050</v>
      </c>
      <c r="E87" s="1445">
        <v>942.06</v>
      </c>
      <c r="F87" t="s">
        <v>1093</v>
      </c>
      <c r="G87" s="1046" t="s">
        <v>845</v>
      </c>
      <c r="H87" s="1055" t="s">
        <v>1081</v>
      </c>
    </row>
    <row r="88" spans="1:8">
      <c r="A88" s="1046" t="s">
        <v>320</v>
      </c>
      <c r="B88" s="1046"/>
      <c r="C88" s="1046" t="s">
        <v>996</v>
      </c>
      <c r="D88" s="867" t="s">
        <v>320</v>
      </c>
      <c r="E88" s="1445">
        <v>22755</v>
      </c>
      <c r="F88" t="s">
        <v>1094</v>
      </c>
      <c r="G88" s="1046" t="s">
        <v>1095</v>
      </c>
      <c r="H88" s="1055" t="s">
        <v>854</v>
      </c>
    </row>
    <row r="89" spans="1:8">
      <c r="A89" s="1046" t="s">
        <v>1096</v>
      </c>
      <c r="B89" s="1046"/>
      <c r="C89" s="1046" t="s">
        <v>838</v>
      </c>
      <c r="D89" s="954">
        <v>45071</v>
      </c>
      <c r="E89" s="1445">
        <v>7741.69</v>
      </c>
      <c r="F89" t="s">
        <v>1097</v>
      </c>
      <c r="G89" s="1046" t="s">
        <v>1095</v>
      </c>
      <c r="H89" s="1055" t="s">
        <v>1030</v>
      </c>
    </row>
    <row r="90" spans="1:8">
      <c r="A90" s="1046" t="s">
        <v>1098</v>
      </c>
      <c r="B90" s="1046"/>
      <c r="C90" s="1046" t="s">
        <v>1073</v>
      </c>
      <c r="D90" s="954">
        <v>45092</v>
      </c>
      <c r="E90" s="1445">
        <v>15781</v>
      </c>
      <c r="F90" t="s">
        <v>1099</v>
      </c>
      <c r="G90" s="1046" t="s">
        <v>1100</v>
      </c>
      <c r="H90" s="1055" t="s">
        <v>864</v>
      </c>
    </row>
    <row r="91" spans="1:8">
      <c r="A91" s="1046" t="s">
        <v>1101</v>
      </c>
      <c r="B91" s="1046"/>
      <c r="C91" s="1046" t="s">
        <v>1102</v>
      </c>
      <c r="D91" s="954">
        <v>45090</v>
      </c>
      <c r="E91" s="1445">
        <v>1230</v>
      </c>
      <c r="F91" t="s">
        <v>1103</v>
      </c>
      <c r="G91" s="1046" t="s">
        <v>1104</v>
      </c>
      <c r="H91" s="1055" t="s">
        <v>1085</v>
      </c>
    </row>
    <row r="92" spans="1:8">
      <c r="A92" s="1046" t="s">
        <v>536</v>
      </c>
      <c r="B92" s="1046"/>
      <c r="C92" s="1046" t="s">
        <v>1105</v>
      </c>
      <c r="D92" s="954">
        <v>45092</v>
      </c>
      <c r="E92" s="1445">
        <v>691</v>
      </c>
      <c r="F92" t="s">
        <v>1106</v>
      </c>
      <c r="G92" s="1046" t="s">
        <v>1107</v>
      </c>
      <c r="H92" s="1055" t="s">
        <v>1085</v>
      </c>
    </row>
    <row r="93" spans="1:8">
      <c r="A93" s="1046" t="s">
        <v>423</v>
      </c>
      <c r="B93" s="1046"/>
      <c r="C93" s="1046" t="s">
        <v>422</v>
      </c>
      <c r="D93" s="954">
        <v>45125</v>
      </c>
      <c r="E93" s="1445">
        <v>1317.85</v>
      </c>
      <c r="F93" t="s">
        <v>1108</v>
      </c>
      <c r="G93" s="1046" t="s">
        <v>845</v>
      </c>
      <c r="H93" s="1055" t="s">
        <v>1109</v>
      </c>
    </row>
    <row r="94" spans="1:8">
      <c r="A94" s="1046" t="s">
        <v>425</v>
      </c>
      <c r="B94" s="1046"/>
      <c r="C94" s="1046" t="s">
        <v>1110</v>
      </c>
      <c r="D94" s="954">
        <v>45125</v>
      </c>
      <c r="E94" s="1445">
        <v>1446.98</v>
      </c>
      <c r="F94" t="s">
        <v>1111</v>
      </c>
      <c r="G94" s="1046" t="s">
        <v>845</v>
      </c>
      <c r="H94" s="1055" t="s">
        <v>1085</v>
      </c>
    </row>
    <row r="95" spans="1:8">
      <c r="A95" s="1046" t="s">
        <v>427</v>
      </c>
      <c r="C95" s="1046" t="s">
        <v>426</v>
      </c>
      <c r="D95" s="954">
        <v>45153</v>
      </c>
      <c r="E95" s="1445">
        <v>1151.3699999999999</v>
      </c>
      <c r="F95" t="s">
        <v>1112</v>
      </c>
      <c r="G95" s="1046" t="s">
        <v>845</v>
      </c>
      <c r="H95" s="1055" t="s">
        <v>1085</v>
      </c>
    </row>
    <row r="96" spans="1:8">
      <c r="A96" s="1046" t="s">
        <v>539</v>
      </c>
      <c r="C96" s="1046" t="s">
        <v>1113</v>
      </c>
      <c r="D96" s="954">
        <v>45160</v>
      </c>
      <c r="E96" s="1445">
        <v>4236</v>
      </c>
      <c r="F96" t="s">
        <v>1114</v>
      </c>
      <c r="G96" s="1046" t="s">
        <v>1107</v>
      </c>
      <c r="H96" s="1055" t="s">
        <v>1115</v>
      </c>
    </row>
    <row r="97" spans="1:8">
      <c r="A97" s="1046" t="s">
        <v>720</v>
      </c>
      <c r="C97" s="1046" t="s">
        <v>996</v>
      </c>
      <c r="D97" s="954">
        <v>45167</v>
      </c>
      <c r="E97" s="1445">
        <v>10300</v>
      </c>
      <c r="F97" t="s">
        <v>1116</v>
      </c>
      <c r="G97" s="1046" t="s">
        <v>1117</v>
      </c>
      <c r="H97" s="1055" t="s">
        <v>864</v>
      </c>
    </row>
    <row r="98" spans="1:8">
      <c r="A98" s="1046" t="s">
        <v>386</v>
      </c>
      <c r="C98" s="1046" t="s">
        <v>1118</v>
      </c>
      <c r="D98" s="954">
        <v>45198</v>
      </c>
      <c r="E98" s="1445">
        <v>10816.1</v>
      </c>
      <c r="F98" t="s">
        <v>1119</v>
      </c>
      <c r="G98" s="1046" t="s">
        <v>845</v>
      </c>
      <c r="H98" s="1055" t="s">
        <v>1120</v>
      </c>
    </row>
    <row r="99" spans="1:8">
      <c r="A99" s="1046" t="s">
        <v>431</v>
      </c>
      <c r="C99" s="1046" t="s">
        <v>1015</v>
      </c>
      <c r="D99" s="954">
        <v>45217</v>
      </c>
      <c r="E99" s="1445">
        <v>15903</v>
      </c>
      <c r="F99" t="s">
        <v>1121</v>
      </c>
      <c r="G99" s="1046" t="s">
        <v>845</v>
      </c>
      <c r="H99" s="1055" t="s">
        <v>1122</v>
      </c>
    </row>
    <row r="100" spans="1:8">
      <c r="A100" s="1046" t="s">
        <v>613</v>
      </c>
      <c r="C100" s="1046" t="s">
        <v>1123</v>
      </c>
      <c r="D100" s="954">
        <v>45238</v>
      </c>
      <c r="E100" s="1445">
        <v>60673.5</v>
      </c>
      <c r="F100" t="s">
        <v>1124</v>
      </c>
      <c r="G100" s="1046" t="s">
        <v>1117</v>
      </c>
      <c r="H100" s="1055" t="s">
        <v>1115</v>
      </c>
    </row>
    <row r="101" spans="1:8">
      <c r="A101" s="1046" t="s">
        <v>478</v>
      </c>
      <c r="B101" t="s">
        <v>1125</v>
      </c>
      <c r="C101" s="1046" t="s">
        <v>1126</v>
      </c>
      <c r="D101" s="954">
        <v>45245</v>
      </c>
      <c r="E101" s="1445">
        <v>180</v>
      </c>
      <c r="F101" t="s">
        <v>1127</v>
      </c>
      <c r="G101" s="1046" t="s">
        <v>845</v>
      </c>
      <c r="H101" s="1055" t="s">
        <v>1128</v>
      </c>
    </row>
    <row r="102" spans="1:8">
      <c r="A102" s="1046" t="s">
        <v>691</v>
      </c>
      <c r="B102" t="s">
        <v>1129</v>
      </c>
      <c r="C102" s="1046" t="s">
        <v>1123</v>
      </c>
      <c r="D102" s="954">
        <v>45247</v>
      </c>
      <c r="E102" s="1445">
        <v>5151.4399999999996</v>
      </c>
      <c r="F102" t="s">
        <v>1130</v>
      </c>
      <c r="G102" s="1046" t="s">
        <v>1117</v>
      </c>
      <c r="H102" s="1055" t="s">
        <v>1115</v>
      </c>
    </row>
    <row r="103" spans="1:8">
      <c r="A103" s="1046" t="s">
        <v>693</v>
      </c>
      <c r="B103" t="s">
        <v>1129</v>
      </c>
      <c r="C103" s="1046" t="s">
        <v>1131</v>
      </c>
      <c r="D103" t="s">
        <v>1132</v>
      </c>
      <c r="E103" s="1445">
        <v>1298</v>
      </c>
      <c r="F103" t="s">
        <v>1133</v>
      </c>
      <c r="G103" s="1046" t="s">
        <v>1117</v>
      </c>
      <c r="H103" s="1055" t="s">
        <v>1109</v>
      </c>
    </row>
    <row r="104" spans="1:8">
      <c r="A104" s="1046" t="s">
        <v>638</v>
      </c>
      <c r="B104" s="1046" t="s">
        <v>1134</v>
      </c>
      <c r="C104" s="1046" t="s">
        <v>1135</v>
      </c>
      <c r="D104" s="954">
        <v>45252</v>
      </c>
      <c r="E104" s="1445">
        <v>1425.6</v>
      </c>
      <c r="F104" t="s">
        <v>1136</v>
      </c>
      <c r="G104" s="1046" t="s">
        <v>1117</v>
      </c>
      <c r="H104" s="1055" t="s">
        <v>1137</v>
      </c>
    </row>
    <row r="105" spans="1:8">
      <c r="A105" s="1046" t="s">
        <v>811</v>
      </c>
      <c r="B105" s="1046" t="s">
        <v>1138</v>
      </c>
      <c r="C105" s="1046" t="s">
        <v>1139</v>
      </c>
      <c r="D105" s="954">
        <v>45258</v>
      </c>
      <c r="E105" s="1445">
        <v>32000</v>
      </c>
      <c r="F105" t="s">
        <v>1140</v>
      </c>
      <c r="G105" s="1046" t="s">
        <v>1141</v>
      </c>
      <c r="H105" s="1055" t="s">
        <v>864</v>
      </c>
    </row>
    <row r="106" spans="1:8">
      <c r="A106" s="1046" t="s">
        <v>597</v>
      </c>
      <c r="C106" s="1046" t="s">
        <v>996</v>
      </c>
      <c r="D106" s="954">
        <v>45260</v>
      </c>
      <c r="E106" s="1445">
        <v>20400</v>
      </c>
      <c r="F106" t="s">
        <v>1142</v>
      </c>
      <c r="G106" s="1046" t="s">
        <v>1143</v>
      </c>
      <c r="H106" s="1055" t="s">
        <v>864</v>
      </c>
    </row>
    <row r="107" spans="1:8">
      <c r="A107" s="1046" t="s">
        <v>429</v>
      </c>
      <c r="C107" s="1046" t="s">
        <v>1144</v>
      </c>
      <c r="D107" s="954">
        <v>45260</v>
      </c>
      <c r="E107" s="1452">
        <v>12035</v>
      </c>
      <c r="F107" t="s">
        <v>1145</v>
      </c>
      <c r="G107" s="1405" t="s">
        <v>1146</v>
      </c>
      <c r="H107" s="1055" t="s">
        <v>864</v>
      </c>
    </row>
    <row r="108" spans="1:8">
      <c r="A108" s="1367">
        <v>2024</v>
      </c>
      <c r="B108" s="1406"/>
      <c r="C108" s="1119"/>
      <c r="D108" s="1407"/>
      <c r="E108" s="1453"/>
      <c r="F108" s="1406"/>
      <c r="G108" s="1408"/>
      <c r="H108" s="1056"/>
    </row>
    <row r="109" spans="1:8">
      <c r="A109" s="1046" t="s">
        <v>433</v>
      </c>
      <c r="C109" s="1046" t="s">
        <v>1147</v>
      </c>
      <c r="D109" s="954">
        <v>45357</v>
      </c>
      <c r="E109" s="1445">
        <v>368.99</v>
      </c>
      <c r="F109" t="s">
        <v>1148</v>
      </c>
      <c r="G109" s="1046" t="s">
        <v>845</v>
      </c>
      <c r="H109" s="1055" t="s">
        <v>1109</v>
      </c>
    </row>
    <row r="110" spans="1:8">
      <c r="A110" s="1046" t="s">
        <v>664</v>
      </c>
      <c r="C110" s="1046" t="s">
        <v>1149</v>
      </c>
      <c r="D110" s="954">
        <v>45299</v>
      </c>
      <c r="E110" s="1445">
        <v>4428</v>
      </c>
      <c r="F110" t="s">
        <v>1150</v>
      </c>
      <c r="G110" s="1046" t="s">
        <v>1117</v>
      </c>
      <c r="H110" s="1055" t="s">
        <v>1151</v>
      </c>
    </row>
    <row r="111" spans="1:8">
      <c r="A111" s="1046" t="s">
        <v>671</v>
      </c>
      <c r="C111" s="1046" t="s">
        <v>1152</v>
      </c>
      <c r="D111" s="954">
        <v>45300</v>
      </c>
      <c r="E111" s="1445">
        <v>22000</v>
      </c>
      <c r="F111" t="s">
        <v>1153</v>
      </c>
      <c r="G111" s="1046" t="s">
        <v>1117</v>
      </c>
      <c r="H111" s="1055" t="s">
        <v>1151</v>
      </c>
    </row>
    <row r="112" spans="1:8">
      <c r="A112" s="1046" t="s">
        <v>408</v>
      </c>
      <c r="C112" s="1046" t="s">
        <v>1154</v>
      </c>
      <c r="D112" s="954">
        <v>45317</v>
      </c>
      <c r="E112" s="1445">
        <v>55184.94</v>
      </c>
      <c r="F112" t="s">
        <v>1155</v>
      </c>
      <c r="G112" s="1046" t="s">
        <v>1156</v>
      </c>
      <c r="H112" s="1055" t="s">
        <v>1157</v>
      </c>
    </row>
    <row r="113" spans="1:8">
      <c r="A113" s="1046" t="s">
        <v>662</v>
      </c>
      <c r="C113" s="1046" t="s">
        <v>1158</v>
      </c>
      <c r="D113" s="954">
        <v>45331</v>
      </c>
      <c r="E113" s="1445">
        <v>3500</v>
      </c>
      <c r="F113" t="s">
        <v>1159</v>
      </c>
      <c r="G113" s="1046" t="s">
        <v>1160</v>
      </c>
      <c r="H113" s="1055" t="s">
        <v>1151</v>
      </c>
    </row>
    <row r="114" spans="1:8">
      <c r="A114" s="1046" t="s">
        <v>580</v>
      </c>
      <c r="C114" s="1046" t="s">
        <v>1161</v>
      </c>
      <c r="D114" s="954">
        <v>45336</v>
      </c>
      <c r="E114" s="1445">
        <v>4521</v>
      </c>
      <c r="F114" t="s">
        <v>1162</v>
      </c>
      <c r="G114" s="1046" t="s">
        <v>1163</v>
      </c>
      <c r="H114" s="1055" t="s">
        <v>1164</v>
      </c>
    </row>
    <row r="115" spans="1:8">
      <c r="A115" s="1046" t="s">
        <v>578</v>
      </c>
      <c r="C115" s="1046" t="s">
        <v>1135</v>
      </c>
      <c r="D115" s="954">
        <v>45336</v>
      </c>
      <c r="E115" s="1445">
        <v>8287.6299999999992</v>
      </c>
      <c r="F115" t="s">
        <v>1165</v>
      </c>
      <c r="G115" s="1046" t="s">
        <v>1163</v>
      </c>
      <c r="H115" s="1055" t="s">
        <v>1137</v>
      </c>
    </row>
    <row r="116" spans="1:8">
      <c r="A116" s="1046" t="s">
        <v>658</v>
      </c>
      <c r="C116" s="1046" t="s">
        <v>1166</v>
      </c>
      <c r="D116" s="954">
        <v>45345</v>
      </c>
      <c r="E116" s="1445">
        <v>41100</v>
      </c>
      <c r="F116" t="s">
        <v>1167</v>
      </c>
      <c r="G116" s="1046" t="s">
        <v>1168</v>
      </c>
      <c r="H116" s="1055" t="s">
        <v>1169</v>
      </c>
    </row>
    <row r="117" spans="1:8">
      <c r="A117" s="1046" t="s">
        <v>656</v>
      </c>
      <c r="C117" s="1046" t="s">
        <v>1166</v>
      </c>
      <c r="D117" s="954">
        <v>45345</v>
      </c>
      <c r="E117" s="1445">
        <v>44850</v>
      </c>
      <c r="F117" t="s">
        <v>1170</v>
      </c>
      <c r="G117" s="1046" t="s">
        <v>1171</v>
      </c>
      <c r="H117" s="1055" t="s">
        <v>1169</v>
      </c>
    </row>
    <row r="118" spans="1:8">
      <c r="A118" s="1046" t="s">
        <v>1172</v>
      </c>
      <c r="C118" s="1046" t="s">
        <v>952</v>
      </c>
      <c r="D118" s="954">
        <v>45350</v>
      </c>
      <c r="E118" s="1445">
        <v>790</v>
      </c>
      <c r="F118" t="s">
        <v>1173</v>
      </c>
      <c r="G118" s="1046" t="s">
        <v>1160</v>
      </c>
      <c r="H118" s="1055" t="s">
        <v>1174</v>
      </c>
    </row>
    <row r="119" spans="1:8">
      <c r="A119" s="1046" t="s">
        <v>546</v>
      </c>
      <c r="C119" s="1046" t="s">
        <v>1175</v>
      </c>
      <c r="D119" s="954">
        <v>45355</v>
      </c>
      <c r="E119" s="1445">
        <v>6750</v>
      </c>
      <c r="F119" t="s">
        <v>1176</v>
      </c>
      <c r="G119" s="1046" t="s">
        <v>1177</v>
      </c>
      <c r="H119" s="1055" t="s">
        <v>864</v>
      </c>
    </row>
    <row r="120" spans="1:8">
      <c r="A120" s="1046" t="s">
        <v>746</v>
      </c>
      <c r="C120" s="1046" t="s">
        <v>1178</v>
      </c>
      <c r="D120" s="954">
        <v>45384</v>
      </c>
      <c r="E120" s="1445">
        <v>5500</v>
      </c>
      <c r="F120" t="s">
        <v>1179</v>
      </c>
      <c r="G120" s="1046" t="s">
        <v>1171</v>
      </c>
      <c r="H120" s="1055" t="s">
        <v>1180</v>
      </c>
    </row>
    <row r="121" spans="1:8">
      <c r="A121" s="1046" t="s">
        <v>697</v>
      </c>
      <c r="C121" s="1046" t="s">
        <v>1158</v>
      </c>
      <c r="D121" s="954">
        <v>45411</v>
      </c>
      <c r="E121" s="1445">
        <v>558.41999999999996</v>
      </c>
      <c r="F121" t="s">
        <v>1181</v>
      </c>
      <c r="G121" s="1046" t="s">
        <v>1160</v>
      </c>
      <c r="H121" s="1055" t="s">
        <v>1182</v>
      </c>
    </row>
    <row r="122" spans="1:8">
      <c r="A122" s="1046" t="s">
        <v>582</v>
      </c>
      <c r="B122" t="s">
        <v>1183</v>
      </c>
      <c r="C122" s="1046" t="s">
        <v>1184</v>
      </c>
      <c r="D122" s="954">
        <v>45411</v>
      </c>
      <c r="E122" s="1445">
        <v>1046</v>
      </c>
      <c r="F122" t="s">
        <v>1185</v>
      </c>
      <c r="G122" s="1046" t="s">
        <v>1163</v>
      </c>
      <c r="H122" s="1055" t="s">
        <v>1109</v>
      </c>
    </row>
    <row r="123" spans="1:8">
      <c r="A123" s="1046" t="s">
        <v>617</v>
      </c>
      <c r="C123" s="1046" t="s">
        <v>1186</v>
      </c>
      <c r="D123" s="954">
        <v>45411</v>
      </c>
      <c r="E123" s="1445">
        <v>20961.18</v>
      </c>
      <c r="F123" t="s">
        <v>1187</v>
      </c>
      <c r="G123" s="1046" t="s">
        <v>1160</v>
      </c>
      <c r="H123" s="1055" t="s">
        <v>1188</v>
      </c>
    </row>
    <row r="124" spans="1:8">
      <c r="A124" s="1046" t="s">
        <v>615</v>
      </c>
      <c r="C124" s="1046" t="s">
        <v>1189</v>
      </c>
      <c r="D124" s="954">
        <v>45806</v>
      </c>
      <c r="E124" s="1445">
        <v>3932.96</v>
      </c>
      <c r="F124" t="s">
        <v>1190</v>
      </c>
      <c r="G124" s="1046" t="s">
        <v>1191</v>
      </c>
      <c r="H124" s="1055" t="s">
        <v>1192</v>
      </c>
    </row>
    <row r="125" spans="1:8">
      <c r="A125" s="1046" t="s">
        <v>699</v>
      </c>
      <c r="C125" s="1046" t="s">
        <v>1158</v>
      </c>
      <c r="D125" s="954">
        <v>45411</v>
      </c>
      <c r="E125" s="1445">
        <v>772.36</v>
      </c>
      <c r="F125" t="s">
        <v>1193</v>
      </c>
      <c r="G125" s="1046" t="s">
        <v>1160</v>
      </c>
      <c r="H125" s="1055" t="s">
        <v>1182</v>
      </c>
    </row>
    <row r="126" spans="1:8">
      <c r="A126" s="1046" t="s">
        <v>702</v>
      </c>
      <c r="C126" s="1046" t="s">
        <v>1194</v>
      </c>
      <c r="D126" s="954">
        <v>45412</v>
      </c>
      <c r="E126" s="1445">
        <v>4163.6000000000004</v>
      </c>
      <c r="F126" t="s">
        <v>1195</v>
      </c>
      <c r="G126" s="1046" t="s">
        <v>1160</v>
      </c>
      <c r="H126" s="1055" t="s">
        <v>864</v>
      </c>
    </row>
    <row r="127" spans="1:8">
      <c r="A127" s="1046" t="s">
        <v>543</v>
      </c>
      <c r="C127" s="1046" t="s">
        <v>1196</v>
      </c>
      <c r="D127" s="954">
        <v>45426</v>
      </c>
      <c r="E127" s="1445">
        <v>12400</v>
      </c>
      <c r="F127" t="s">
        <v>1197</v>
      </c>
      <c r="G127" s="1046" t="s">
        <v>1198</v>
      </c>
      <c r="H127" s="1055" t="s">
        <v>864</v>
      </c>
    </row>
    <row r="128" spans="1:8">
      <c r="A128" s="1046" t="s">
        <v>588</v>
      </c>
      <c r="C128" s="1046" t="s">
        <v>1135</v>
      </c>
      <c r="D128" s="954">
        <v>45429</v>
      </c>
      <c r="E128" s="1445">
        <v>2082.7199999999998</v>
      </c>
      <c r="F128" t="s">
        <v>1199</v>
      </c>
      <c r="G128" s="1046" t="s">
        <v>1163</v>
      </c>
      <c r="H128" s="1055" t="s">
        <v>1030</v>
      </c>
    </row>
    <row r="129" spans="1:8">
      <c r="A129" s="1046" t="s">
        <v>548</v>
      </c>
      <c r="C129" s="1046" t="s">
        <v>1139</v>
      </c>
      <c r="D129" s="954">
        <v>45429</v>
      </c>
      <c r="E129" s="1445">
        <v>32000</v>
      </c>
      <c r="F129" t="s">
        <v>1200</v>
      </c>
      <c r="G129" s="1046" t="s">
        <v>1201</v>
      </c>
      <c r="H129" s="1055" t="s">
        <v>864</v>
      </c>
    </row>
    <row r="130" spans="1:8">
      <c r="A130" s="1046" t="s">
        <v>488</v>
      </c>
      <c r="C130" s="1046" t="s">
        <v>1202</v>
      </c>
      <c r="D130" s="954">
        <v>45434</v>
      </c>
      <c r="E130" s="1445">
        <v>105000</v>
      </c>
      <c r="F130" t="s">
        <v>1203</v>
      </c>
      <c r="G130" s="1046" t="s">
        <v>1201</v>
      </c>
      <c r="H130" s="1055" t="s">
        <v>1204</v>
      </c>
    </row>
    <row r="131" spans="1:8">
      <c r="A131" s="1046" t="s">
        <v>768</v>
      </c>
      <c r="C131" s="1046" t="s">
        <v>1205</v>
      </c>
      <c r="D131" s="954">
        <v>45435</v>
      </c>
      <c r="E131" s="1445">
        <v>3362</v>
      </c>
      <c r="F131" t="s">
        <v>1206</v>
      </c>
      <c r="G131" s="1046" t="s">
        <v>1207</v>
      </c>
      <c r="H131" s="1055" t="s">
        <v>1208</v>
      </c>
    </row>
    <row r="132" spans="1:8">
      <c r="A132" s="1046" t="s">
        <v>814</v>
      </c>
      <c r="C132" s="1046" t="s">
        <v>1209</v>
      </c>
      <c r="D132" s="954">
        <v>45443</v>
      </c>
      <c r="E132" s="1445">
        <v>4350</v>
      </c>
      <c r="F132" t="s">
        <v>1210</v>
      </c>
      <c r="G132" s="1046" t="s">
        <v>1207</v>
      </c>
      <c r="H132" s="1055" t="s">
        <v>1211</v>
      </c>
    </row>
    <row r="133" spans="1:8">
      <c r="A133" s="1046" t="s">
        <v>586</v>
      </c>
      <c r="C133" s="1046" t="s">
        <v>1205</v>
      </c>
      <c r="D133" s="954">
        <v>45446</v>
      </c>
      <c r="E133" s="1445">
        <v>2000</v>
      </c>
      <c r="F133" t="s">
        <v>1212</v>
      </c>
      <c r="G133" s="1046" t="s">
        <v>1163</v>
      </c>
      <c r="H133" s="1055" t="s">
        <v>1208</v>
      </c>
    </row>
    <row r="134" spans="1:8">
      <c r="A134" s="1046" t="s">
        <v>584</v>
      </c>
      <c r="C134" s="1046" t="s">
        <v>1161</v>
      </c>
      <c r="D134" s="954">
        <v>45447</v>
      </c>
      <c r="E134" s="1445">
        <v>5106</v>
      </c>
      <c r="F134" t="s">
        <v>1213</v>
      </c>
      <c r="G134" s="1046" t="s">
        <v>1163</v>
      </c>
    </row>
    <row r="135" spans="1:8">
      <c r="A135" s="1046" t="s">
        <v>737</v>
      </c>
      <c r="C135" s="1046" t="s">
        <v>1214</v>
      </c>
      <c r="D135" s="954">
        <v>45454</v>
      </c>
      <c r="E135" s="1445">
        <v>37500</v>
      </c>
      <c r="F135" t="s">
        <v>1215</v>
      </c>
      <c r="G135" s="1046" t="s">
        <v>1171</v>
      </c>
      <c r="H135" s="1576" t="s">
        <v>1216</v>
      </c>
    </row>
    <row r="136" spans="1:8">
      <c r="A136" s="1046" t="s">
        <v>590</v>
      </c>
      <c r="C136" s="1046" t="s">
        <v>1135</v>
      </c>
      <c r="D136" s="954">
        <v>45461</v>
      </c>
      <c r="E136" s="1445">
        <v>477.74</v>
      </c>
      <c r="F136" t="s">
        <v>1217</v>
      </c>
      <c r="G136" s="1046" t="s">
        <v>1218</v>
      </c>
      <c r="H136" s="1055" t="s">
        <v>1030</v>
      </c>
    </row>
    <row r="137" spans="1:8">
      <c r="A137" s="1046" t="s">
        <v>773</v>
      </c>
      <c r="C137" s="1046" t="s">
        <v>1073</v>
      </c>
      <c r="D137" s="954">
        <v>45467</v>
      </c>
      <c r="E137" s="1445">
        <v>15781</v>
      </c>
      <c r="F137" t="s">
        <v>1219</v>
      </c>
      <c r="G137" s="1046" t="s">
        <v>1220</v>
      </c>
      <c r="H137" s="1055" t="s">
        <v>1122</v>
      </c>
    </row>
    <row r="138" spans="1:8">
      <c r="A138" s="1046" t="s">
        <v>592</v>
      </c>
      <c r="C138" s="1046" t="s">
        <v>1135</v>
      </c>
      <c r="D138" s="954">
        <v>45488</v>
      </c>
      <c r="E138" s="1445">
        <v>3593.05</v>
      </c>
      <c r="F138" t="s">
        <v>1221</v>
      </c>
      <c r="G138" s="1046" t="s">
        <v>1222</v>
      </c>
      <c r="H138" s="1055" t="s">
        <v>1030</v>
      </c>
    </row>
    <row r="139" spans="1:8">
      <c r="A139" s="1046" t="s">
        <v>817</v>
      </c>
      <c r="C139" s="1046" t="s">
        <v>1073</v>
      </c>
      <c r="D139" s="954">
        <v>45509</v>
      </c>
      <c r="E139" s="1445">
        <v>1940</v>
      </c>
      <c r="F139" t="s">
        <v>1223</v>
      </c>
      <c r="G139" s="1046" t="s">
        <v>1220</v>
      </c>
      <c r="H139" s="1055" t="s">
        <v>1122</v>
      </c>
    </row>
    <row r="140" spans="1:8">
      <c r="A140" s="1046" t="s">
        <v>765</v>
      </c>
      <c r="C140" s="1046" t="s">
        <v>1224</v>
      </c>
      <c r="D140" s="954">
        <v>45506</v>
      </c>
      <c r="E140" s="1445">
        <v>6580</v>
      </c>
      <c r="F140" t="s">
        <v>1225</v>
      </c>
      <c r="G140" s="1046" t="s">
        <v>1220</v>
      </c>
      <c r="H140" s="1055" t="s">
        <v>864</v>
      </c>
    </row>
    <row r="141" spans="1:8">
      <c r="A141" s="1046" t="s">
        <v>669</v>
      </c>
      <c r="C141" s="1046" t="s">
        <v>1226</v>
      </c>
      <c r="D141" s="954">
        <v>45511</v>
      </c>
      <c r="E141" s="1445">
        <v>3500</v>
      </c>
      <c r="F141" t="s">
        <v>1227</v>
      </c>
      <c r="G141" s="1046" t="s">
        <v>1228</v>
      </c>
      <c r="H141" s="1055" t="s">
        <v>1122</v>
      </c>
    </row>
    <row r="142" spans="1:8">
      <c r="A142" s="1046" t="s">
        <v>600</v>
      </c>
      <c r="B142" s="1629" t="s">
        <v>1229</v>
      </c>
      <c r="C142" s="1046" t="s">
        <v>996</v>
      </c>
      <c r="D142" s="954">
        <v>45519</v>
      </c>
      <c r="E142" s="1445">
        <v>15670</v>
      </c>
      <c r="F142" t="s">
        <v>1230</v>
      </c>
      <c r="G142" s="1046" t="s">
        <v>1231</v>
      </c>
      <c r="H142" s="1055" t="s">
        <v>1122</v>
      </c>
    </row>
    <row r="143" spans="1:8">
      <c r="A143" s="1046" t="s">
        <v>602</v>
      </c>
      <c r="C143" s="1046" t="s">
        <v>996</v>
      </c>
      <c r="D143" s="954">
        <v>45519</v>
      </c>
      <c r="E143" s="1445">
        <v>29575</v>
      </c>
      <c r="F143" t="s">
        <v>1232</v>
      </c>
      <c r="G143" s="1405" t="s">
        <v>1233</v>
      </c>
      <c r="H143" s="1055" t="s">
        <v>1122</v>
      </c>
    </row>
    <row r="144" spans="1:8">
      <c r="A144" s="1046" t="s">
        <v>1234</v>
      </c>
      <c r="C144" s="1046" t="s">
        <v>1235</v>
      </c>
      <c r="D144" s="954">
        <v>45519</v>
      </c>
      <c r="E144" s="1445">
        <v>2500</v>
      </c>
      <c r="F144" s="1617" t="s">
        <v>1236</v>
      </c>
      <c r="G144" s="1046" t="s">
        <v>1237</v>
      </c>
      <c r="H144" s="1055" t="s">
        <v>1122</v>
      </c>
    </row>
    <row r="145" spans="1:8">
      <c r="A145" s="1046" t="s">
        <v>707</v>
      </c>
      <c r="C145" s="1046" t="s">
        <v>1238</v>
      </c>
      <c r="D145" s="954">
        <v>45638</v>
      </c>
      <c r="E145" s="1445">
        <v>55.56</v>
      </c>
      <c r="F145" t="s">
        <v>1239</v>
      </c>
      <c r="G145" s="1046" t="s">
        <v>1240</v>
      </c>
      <c r="H145" s="1621" t="s">
        <v>1241</v>
      </c>
    </row>
    <row r="146" spans="1:8">
      <c r="A146" s="1046" t="s">
        <v>641</v>
      </c>
      <c r="C146" s="1046" t="s">
        <v>1135</v>
      </c>
      <c r="D146" s="954">
        <v>45553</v>
      </c>
      <c r="E146" s="1445">
        <v>381</v>
      </c>
      <c r="F146" t="s">
        <v>1242</v>
      </c>
      <c r="G146" s="1046" t="s">
        <v>1243</v>
      </c>
      <c r="H146" s="1055" t="s">
        <v>1030</v>
      </c>
    </row>
    <row r="147" spans="1:8">
      <c r="A147" s="1046" t="s">
        <v>712</v>
      </c>
      <c r="C147" s="1046" t="s">
        <v>1244</v>
      </c>
      <c r="D147" s="954">
        <v>45555</v>
      </c>
      <c r="E147" s="1445">
        <v>736</v>
      </c>
      <c r="F147" t="s">
        <v>711</v>
      </c>
      <c r="G147" s="1046" t="s">
        <v>1228</v>
      </c>
      <c r="H147" s="1055" t="s">
        <v>1109</v>
      </c>
    </row>
    <row r="148" spans="1:8">
      <c r="A148" s="1046" t="s">
        <v>710</v>
      </c>
      <c r="C148" s="1046" t="s">
        <v>1245</v>
      </c>
      <c r="D148" s="954">
        <v>45580</v>
      </c>
      <c r="E148" s="1445">
        <v>4303.08</v>
      </c>
      <c r="F148" t="s">
        <v>1246</v>
      </c>
      <c r="G148" s="1046" t="s">
        <v>1247</v>
      </c>
      <c r="H148" s="1055" t="s">
        <v>1248</v>
      </c>
    </row>
    <row r="149" spans="1:8">
      <c r="A149" s="1046" t="s">
        <v>775</v>
      </c>
      <c r="C149" s="1046" t="s">
        <v>1073</v>
      </c>
      <c r="D149" s="954">
        <v>45614</v>
      </c>
      <c r="E149" s="1445">
        <v>940</v>
      </c>
      <c r="F149" t="s">
        <v>1249</v>
      </c>
      <c r="G149" s="1046" t="s">
        <v>1220</v>
      </c>
      <c r="H149" s="1055" t="s">
        <v>1122</v>
      </c>
    </row>
    <row r="150" spans="1:8">
      <c r="A150" s="1046" t="s">
        <v>624</v>
      </c>
      <c r="C150" s="1046" t="s">
        <v>1250</v>
      </c>
      <c r="D150" s="954">
        <v>45678</v>
      </c>
      <c r="E150" s="1445">
        <v>6733.34</v>
      </c>
      <c r="F150" t="s">
        <v>1251</v>
      </c>
      <c r="G150" s="1046" t="s">
        <v>1228</v>
      </c>
      <c r="H150" s="1055" t="s">
        <v>1252</v>
      </c>
    </row>
    <row r="151" spans="1:8">
      <c r="A151" s="1046" t="s">
        <v>622</v>
      </c>
      <c r="C151" s="1046" t="s">
        <v>1253</v>
      </c>
      <c r="D151" s="954">
        <v>45678</v>
      </c>
      <c r="E151" s="1445">
        <v>1505</v>
      </c>
      <c r="F151" t="s">
        <v>1254</v>
      </c>
      <c r="G151" s="1046" t="s">
        <v>1228</v>
      </c>
      <c r="H151" s="1055" t="s">
        <v>1188</v>
      </c>
    </row>
    <row r="152" spans="1:8">
      <c r="A152" s="1046" t="s">
        <v>619</v>
      </c>
      <c r="C152" s="1046" t="s">
        <v>1255</v>
      </c>
      <c r="D152" s="954">
        <v>45678</v>
      </c>
      <c r="E152" s="1445">
        <v>3158.34</v>
      </c>
      <c r="F152" t="s">
        <v>1256</v>
      </c>
      <c r="G152" s="1046" t="s">
        <v>1228</v>
      </c>
      <c r="H152" s="1055" t="s">
        <v>1257</v>
      </c>
    </row>
    <row r="153" spans="1:8">
      <c r="A153" s="1046" t="s">
        <v>626</v>
      </c>
      <c r="C153" s="1046" t="s">
        <v>1253</v>
      </c>
      <c r="D153" s="954">
        <v>45678</v>
      </c>
      <c r="E153" s="1445">
        <v>3162.51</v>
      </c>
      <c r="F153" t="s">
        <v>1258</v>
      </c>
      <c r="G153" s="1046" t="s">
        <v>1228</v>
      </c>
      <c r="H153" s="1055" t="s">
        <v>1188</v>
      </c>
    </row>
    <row r="154" spans="1:8">
      <c r="A154" s="1046" t="s">
        <v>758</v>
      </c>
      <c r="C154" s="1046" t="s">
        <v>1158</v>
      </c>
      <c r="D154" s="954">
        <v>45693</v>
      </c>
      <c r="E154" s="1640">
        <v>7000</v>
      </c>
      <c r="F154" t="s">
        <v>1259</v>
      </c>
      <c r="G154" s="1046" t="s">
        <v>1220</v>
      </c>
      <c r="H154" s="1055" t="s">
        <v>1122</v>
      </c>
    </row>
    <row r="155" spans="1:8" ht="28.8">
      <c r="A155" s="1046" t="s">
        <v>1260</v>
      </c>
      <c r="C155" s="1645" t="s">
        <v>1261</v>
      </c>
      <c r="D155" s="954">
        <v>45709</v>
      </c>
      <c r="E155" s="1445">
        <v>4000</v>
      </c>
      <c r="F155" t="s">
        <v>1262</v>
      </c>
      <c r="G155" s="1046" t="s">
        <v>1263</v>
      </c>
      <c r="H155" s="1055" t="s">
        <v>1122</v>
      </c>
    </row>
    <row r="156" spans="1:8">
      <c r="A156" s="1046" t="s">
        <v>771</v>
      </c>
      <c r="C156" s="1046" t="s">
        <v>1264</v>
      </c>
      <c r="D156" s="954">
        <v>45737</v>
      </c>
      <c r="E156" s="1445">
        <v>26983.599999999999</v>
      </c>
      <c r="F156" t="s">
        <v>1265</v>
      </c>
      <c r="G156" s="1046" t="s">
        <v>1266</v>
      </c>
      <c r="H156" s="1621" t="s">
        <v>1267</v>
      </c>
    </row>
    <row r="157" spans="1:8">
      <c r="A157" s="1046" t="s">
        <v>783</v>
      </c>
      <c r="C157" s="1977" t="s">
        <v>1268</v>
      </c>
      <c r="D157" s="954">
        <v>45741</v>
      </c>
      <c r="E157" s="1445">
        <v>43147.48</v>
      </c>
      <c r="F157" t="s">
        <v>1269</v>
      </c>
      <c r="G157" s="1046" t="s">
        <v>1220</v>
      </c>
      <c r="H157" s="1055" t="s">
        <v>1270</v>
      </c>
    </row>
    <row r="158" spans="1:8">
      <c r="A158" s="1046" t="s">
        <v>780</v>
      </c>
      <c r="C158" s="1046" t="s">
        <v>1271</v>
      </c>
      <c r="D158" s="954">
        <v>45750</v>
      </c>
      <c r="E158" s="1445">
        <v>4850</v>
      </c>
      <c r="F158" t="s">
        <v>1272</v>
      </c>
      <c r="G158" s="1046" t="s">
        <v>1220</v>
      </c>
      <c r="H158" s="1055" t="s">
        <v>864</v>
      </c>
    </row>
    <row r="159" spans="1:8">
      <c r="A159" s="1046" t="s">
        <v>786</v>
      </c>
      <c r="C159" s="1977" t="s">
        <v>1273</v>
      </c>
      <c r="D159" s="954">
        <v>45754</v>
      </c>
      <c r="E159" s="1445">
        <v>20.010000000000002</v>
      </c>
      <c r="F159" t="s">
        <v>1274</v>
      </c>
      <c r="G159" s="1046" t="s">
        <v>1220</v>
      </c>
      <c r="H159" s="1055" t="s">
        <v>1270</v>
      </c>
    </row>
    <row r="160" spans="1:8">
      <c r="A160" s="1046" t="s">
        <v>1275</v>
      </c>
      <c r="C160" s="1645" t="s">
        <v>1276</v>
      </c>
      <c r="D160" s="954">
        <v>45754</v>
      </c>
      <c r="E160" s="1445">
        <v>1811.25</v>
      </c>
      <c r="F160" t="s">
        <v>1262</v>
      </c>
      <c r="G160" s="1046" t="s">
        <v>1263</v>
      </c>
      <c r="H160" s="1055" t="s">
        <v>1277</v>
      </c>
    </row>
    <row r="161" spans="1:8">
      <c r="A161" s="1046" t="s">
        <v>677</v>
      </c>
      <c r="C161" s="1046" t="s">
        <v>1278</v>
      </c>
      <c r="D161" s="954">
        <v>45771</v>
      </c>
      <c r="E161" s="1445">
        <v>11487</v>
      </c>
      <c r="F161" t="s">
        <v>1279</v>
      </c>
      <c r="G161" s="1046" t="s">
        <v>1263</v>
      </c>
      <c r="H161" s="1055" t="s">
        <v>1280</v>
      </c>
    </row>
    <row r="162" spans="1:8">
      <c r="A162" s="1046" t="s">
        <v>1281</v>
      </c>
      <c r="C162" s="1046" t="s">
        <v>1282</v>
      </c>
      <c r="D162" s="954">
        <v>45776</v>
      </c>
      <c r="E162" s="1445">
        <v>2188</v>
      </c>
      <c r="F162" t="s">
        <v>1283</v>
      </c>
      <c r="G162" s="1046" t="s">
        <v>1228</v>
      </c>
      <c r="H162" s="1055" t="s">
        <v>1284</v>
      </c>
    </row>
    <row r="163" spans="1:8">
      <c r="A163" s="1046" t="s">
        <v>794</v>
      </c>
      <c r="C163" s="1046" t="s">
        <v>1285</v>
      </c>
      <c r="D163" s="954">
        <v>45820</v>
      </c>
      <c r="E163" s="1445">
        <v>7600</v>
      </c>
      <c r="F163" t="s">
        <v>1286</v>
      </c>
      <c r="G163" s="1046" t="s">
        <v>1220</v>
      </c>
    </row>
    <row r="164" spans="1:8">
      <c r="A164" s="1046" t="s">
        <v>797</v>
      </c>
      <c r="C164" s="1046" t="s">
        <v>996</v>
      </c>
      <c r="D164" s="954">
        <v>45828</v>
      </c>
      <c r="E164" s="1445">
        <v>15550</v>
      </c>
      <c r="F164" t="s">
        <v>1287</v>
      </c>
      <c r="G164" s="1046" t="s">
        <v>1220</v>
      </c>
      <c r="H164" s="1055" t="s">
        <v>1122</v>
      </c>
    </row>
    <row r="165" spans="1:8">
      <c r="A165" s="1046" t="s">
        <v>1288</v>
      </c>
      <c r="C165" s="1046" t="s">
        <v>1135</v>
      </c>
      <c r="D165" s="954">
        <v>45845</v>
      </c>
      <c r="E165" s="1445">
        <v>21768.3</v>
      </c>
      <c r="F165" t="s">
        <v>1289</v>
      </c>
      <c r="G165" s="1046" t="s">
        <v>1220</v>
      </c>
      <c r="H165" s="1055" t="s">
        <v>1290</v>
      </c>
    </row>
    <row r="166" spans="1:8">
      <c r="A166" s="1046" t="s">
        <v>821</v>
      </c>
      <c r="C166" s="1046" t="s">
        <v>1139</v>
      </c>
      <c r="D166" s="954">
        <v>45838</v>
      </c>
      <c r="E166" s="1445">
        <v>32000</v>
      </c>
      <c r="F166" t="s">
        <v>1291</v>
      </c>
      <c r="G166" s="1046" t="s">
        <v>1220</v>
      </c>
      <c r="H166" s="1055" t="s">
        <v>1122</v>
      </c>
    </row>
    <row r="167" spans="1:8">
      <c r="A167" s="1046" t="s">
        <v>595</v>
      </c>
      <c r="C167" s="1046" t="s">
        <v>1135</v>
      </c>
      <c r="D167" s="954">
        <v>45863</v>
      </c>
      <c r="E167" s="1445">
        <v>3966.85</v>
      </c>
      <c r="F167" t="s">
        <v>1292</v>
      </c>
      <c r="G167" s="1046" t="s">
        <v>1222</v>
      </c>
      <c r="H167" s="1055" t="s">
        <v>1290</v>
      </c>
    </row>
    <row r="168" spans="1:8">
      <c r="A168" s="1046" t="s">
        <v>804</v>
      </c>
      <c r="B168" t="s">
        <v>1293</v>
      </c>
      <c r="C168" s="1046" t="s">
        <v>1294</v>
      </c>
      <c r="D168" s="954">
        <v>45884</v>
      </c>
      <c r="E168" s="1445">
        <v>13017.96</v>
      </c>
      <c r="F168" t="s">
        <v>1295</v>
      </c>
      <c r="G168" s="1046" t="s">
        <v>1266</v>
      </c>
      <c r="H168" s="1055" t="s">
        <v>1122</v>
      </c>
    </row>
    <row r="169" spans="1:8">
      <c r="A169" s="1046" t="s">
        <v>824</v>
      </c>
      <c r="C169" s="1046" t="s">
        <v>1296</v>
      </c>
      <c r="D169" s="954">
        <v>45887</v>
      </c>
      <c r="E169" s="1445">
        <v>7000</v>
      </c>
      <c r="F169" t="s">
        <v>1297</v>
      </c>
      <c r="G169" s="1046" t="s">
        <v>1266</v>
      </c>
      <c r="H169" s="1055" t="s">
        <v>1122</v>
      </c>
    </row>
    <row r="170" spans="1:8">
      <c r="A170" s="1046" t="s">
        <v>749</v>
      </c>
      <c r="C170" s="1046" t="s">
        <v>1298</v>
      </c>
      <c r="D170" s="954">
        <v>45925</v>
      </c>
      <c r="E170" s="1445">
        <v>19607</v>
      </c>
      <c r="F170" t="s">
        <v>1299</v>
      </c>
      <c r="G170" s="1046" t="s">
        <v>1266</v>
      </c>
      <c r="H170" s="1055" t="s">
        <v>1300</v>
      </c>
    </row>
    <row r="171" spans="1:8">
      <c r="A171" s="1046" t="s">
        <v>800</v>
      </c>
      <c r="C171" s="1046" t="s">
        <v>952</v>
      </c>
      <c r="D171" s="954">
        <v>45940</v>
      </c>
      <c r="E171" s="1445">
        <v>790</v>
      </c>
      <c r="F171" t="s">
        <v>1173</v>
      </c>
      <c r="G171" s="1046" t="s">
        <v>1266</v>
      </c>
      <c r="H171" s="1055" t="s">
        <v>1174</v>
      </c>
    </row>
    <row r="172" spans="1:8">
      <c r="A172" s="1900" t="s">
        <v>752</v>
      </c>
      <c r="C172" s="1046" t="s">
        <v>1301</v>
      </c>
      <c r="D172" s="954">
        <v>45971</v>
      </c>
      <c r="E172" s="1445">
        <v>2310</v>
      </c>
      <c r="F172" t="s">
        <v>1302</v>
      </c>
      <c r="G172" s="1046" t="s">
        <v>1266</v>
      </c>
      <c r="H172" s="1055" t="s">
        <v>1303</v>
      </c>
    </row>
    <row r="173" spans="1:8">
      <c r="A173" s="1046" t="s">
        <v>808</v>
      </c>
      <c r="C173" s="1046" t="s">
        <v>1304</v>
      </c>
      <c r="D173" s="954">
        <v>45974</v>
      </c>
      <c r="E173" s="1445">
        <v>900</v>
      </c>
      <c r="F173" t="s">
        <v>1305</v>
      </c>
      <c r="G173" s="1046" t="s">
        <v>1266</v>
      </c>
      <c r="H173" s="1055" t="s">
        <v>1303</v>
      </c>
    </row>
    <row r="174" spans="1:8">
      <c r="A174" s="1046" t="s">
        <v>827</v>
      </c>
      <c r="C174" s="1046" t="s">
        <v>1306</v>
      </c>
      <c r="D174" s="954">
        <v>45982</v>
      </c>
      <c r="E174" s="1445">
        <v>4675</v>
      </c>
      <c r="F174" t="s">
        <v>1307</v>
      </c>
      <c r="G174" s="1046" t="s">
        <v>1266</v>
      </c>
      <c r="H174" s="1055" t="s">
        <v>864</v>
      </c>
    </row>
    <row r="175" spans="1:8">
      <c r="A175" s="1046" t="s">
        <v>1308</v>
      </c>
      <c r="C175" s="1046" t="s">
        <v>1309</v>
      </c>
      <c r="D175" s="954">
        <v>46001</v>
      </c>
      <c r="E175" s="1445">
        <v>9419.9500000000007</v>
      </c>
      <c r="F175" t="s">
        <v>1310</v>
      </c>
      <c r="G175" s="1046" t="s">
        <v>1266</v>
      </c>
      <c r="H175" s="1055" t="s">
        <v>864</v>
      </c>
    </row>
    <row r="176" spans="1:8">
      <c r="A176" s="1046" t="s">
        <v>743</v>
      </c>
      <c r="C176" s="1046" t="s">
        <v>1311</v>
      </c>
      <c r="D176" s="954">
        <v>46010</v>
      </c>
      <c r="E176" s="1445">
        <v>5362.94</v>
      </c>
      <c r="F176" t="s">
        <v>1312</v>
      </c>
      <c r="G176" s="1046" t="s">
        <v>1266</v>
      </c>
      <c r="H176" s="1055" t="s">
        <v>1280</v>
      </c>
    </row>
  </sheetData>
  <mergeCells count="2">
    <mergeCell ref="A2:H2"/>
    <mergeCell ref="A32:H3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9C345-0D04-4741-A425-29079C0DB39C}">
  <sheetPr>
    <pageSetUpPr fitToPage="1"/>
  </sheetPr>
  <dimension ref="A1:M46"/>
  <sheetViews>
    <sheetView topLeftCell="A21" workbookViewId="0">
      <selection activeCell="A45" sqref="A45:H45"/>
    </sheetView>
  </sheetViews>
  <sheetFormatPr defaultRowHeight="14.4"/>
  <cols>
    <col min="2" max="2" width="3.109375" customWidth="1"/>
    <col min="3" max="3" width="2.88671875" customWidth="1"/>
    <col min="5" max="5" width="28.109375" customWidth="1"/>
    <col min="6" max="6" width="3.33203125" customWidth="1"/>
    <col min="8" max="8" width="3.88671875" customWidth="1"/>
    <col min="9" max="9" width="14" customWidth="1"/>
    <col min="10" max="10" width="17.33203125" customWidth="1"/>
  </cols>
  <sheetData>
    <row r="1" spans="1:12">
      <c r="A1" s="1057"/>
      <c r="B1" s="1057"/>
      <c r="C1" s="1057"/>
      <c r="D1" s="1057"/>
      <c r="E1" s="1057"/>
      <c r="F1" s="1057"/>
      <c r="G1" s="1057"/>
      <c r="H1" s="1057"/>
      <c r="I1" s="1057"/>
      <c r="J1" s="1057"/>
      <c r="K1" s="1057"/>
      <c r="L1" s="1057"/>
    </row>
    <row r="2" spans="1:12" ht="98.25" customHeight="1">
      <c r="A2" s="1057"/>
      <c r="B2" s="1057"/>
      <c r="C2" s="1057"/>
      <c r="D2" s="1057"/>
      <c r="E2" s="1057"/>
      <c r="F2" s="1057"/>
      <c r="G2" s="1057"/>
      <c r="H2" s="1057"/>
      <c r="I2" s="1057"/>
      <c r="J2" s="1057"/>
      <c r="K2" s="1057"/>
      <c r="L2" s="1057"/>
    </row>
    <row r="3" spans="1:12" ht="27" customHeight="1">
      <c r="A3" s="1057"/>
      <c r="B3" s="1057"/>
      <c r="C3" s="1057"/>
      <c r="D3" s="1057"/>
      <c r="E3" s="1057"/>
      <c r="F3" s="1057"/>
      <c r="G3" s="2083" t="s">
        <v>1313</v>
      </c>
      <c r="H3" s="2083"/>
      <c r="I3" s="2083"/>
      <c r="J3" s="2083"/>
      <c r="K3" s="1343"/>
      <c r="L3" s="1057"/>
    </row>
    <row r="4" spans="1:12" ht="15.75" customHeight="1">
      <c r="A4" s="2084" t="s">
        <v>1314</v>
      </c>
      <c r="B4" s="2084"/>
      <c r="C4" s="1436"/>
      <c r="D4" s="2000" t="s">
        <v>1315</v>
      </c>
      <c r="E4" s="2000"/>
      <c r="F4" s="1059"/>
      <c r="G4" s="1057"/>
      <c r="H4" s="1057"/>
      <c r="I4" s="1057"/>
      <c r="J4" s="1057"/>
      <c r="K4" s="1057"/>
      <c r="L4" s="1057"/>
    </row>
    <row r="5" spans="1:12">
      <c r="A5" s="1057"/>
      <c r="B5" s="1057"/>
      <c r="C5" s="1057"/>
      <c r="D5" s="1060" t="s">
        <v>1316</v>
      </c>
      <c r="E5" s="1060"/>
      <c r="F5" s="1057"/>
      <c r="G5" s="1057"/>
      <c r="H5" s="1057"/>
      <c r="I5" s="1344" t="s">
        <v>1317</v>
      </c>
      <c r="J5" s="1345" t="s">
        <v>1318</v>
      </c>
      <c r="K5" s="1346"/>
      <c r="L5" s="1057"/>
    </row>
    <row r="6" spans="1:12">
      <c r="A6" s="1057"/>
      <c r="B6" s="1057"/>
      <c r="C6" s="1057"/>
      <c r="D6" s="1060" t="s">
        <v>1319</v>
      </c>
      <c r="E6" s="1060"/>
      <c r="F6" s="1057"/>
      <c r="G6" s="1057"/>
      <c r="H6" s="1057"/>
      <c r="I6" s="1061">
        <v>45863</v>
      </c>
      <c r="J6" s="1080" t="s">
        <v>595</v>
      </c>
      <c r="K6" s="1347"/>
      <c r="L6" s="1057"/>
    </row>
    <row r="7" spans="1:12">
      <c r="A7" s="1057"/>
      <c r="B7" s="1057"/>
      <c r="C7" s="1057"/>
      <c r="D7" s="1060" t="s">
        <v>1320</v>
      </c>
      <c r="E7" s="1060"/>
      <c r="F7" s="1057"/>
      <c r="G7" s="1057"/>
      <c r="H7" s="1057"/>
      <c r="I7" s="1062"/>
      <c r="J7" s="1348"/>
      <c r="K7" s="1348"/>
      <c r="L7" s="1057"/>
    </row>
    <row r="8" spans="1:12">
      <c r="A8" s="1057"/>
      <c r="B8" s="1057"/>
      <c r="C8" s="1057"/>
      <c r="D8" s="1060" t="s">
        <v>1321</v>
      </c>
      <c r="E8" s="1060"/>
      <c r="F8" s="1057"/>
      <c r="G8" s="1057"/>
      <c r="H8" s="1057"/>
      <c r="I8" s="1062"/>
      <c r="J8" s="1348"/>
      <c r="K8" s="1348"/>
      <c r="L8" s="1057"/>
    </row>
    <row r="9" spans="1:12">
      <c r="A9" s="1057"/>
      <c r="B9" s="1057"/>
      <c r="C9" s="1057"/>
      <c r="D9" s="1114" t="s">
        <v>1322</v>
      </c>
      <c r="E9" s="1057"/>
      <c r="F9" s="1057"/>
      <c r="G9" s="1057"/>
      <c r="H9" s="1057"/>
      <c r="I9" s="1062"/>
      <c r="J9" s="1348"/>
      <c r="K9" s="1348"/>
      <c r="L9" s="1057"/>
    </row>
    <row r="10" spans="1:12" ht="15.6">
      <c r="A10" s="2001" t="s">
        <v>830</v>
      </c>
      <c r="B10" s="2002"/>
      <c r="C10" s="2002"/>
      <c r="D10" s="2002"/>
      <c r="E10" s="2003"/>
      <c r="F10" s="1057"/>
      <c r="G10" s="2004" t="s">
        <v>1323</v>
      </c>
      <c r="H10" s="2005"/>
      <c r="I10" s="2005"/>
      <c r="J10" s="2006"/>
      <c r="K10" s="1349"/>
      <c r="L10" s="1057"/>
    </row>
    <row r="11" spans="1:12">
      <c r="A11" s="2007" t="s">
        <v>1324</v>
      </c>
      <c r="B11" s="2008"/>
      <c r="C11" s="2009" t="s">
        <v>838</v>
      </c>
      <c r="D11" s="2009"/>
      <c r="E11" s="2010"/>
      <c r="F11" s="1057"/>
      <c r="G11" s="1063" t="s">
        <v>1324</v>
      </c>
      <c r="H11" s="2011" t="s">
        <v>1325</v>
      </c>
      <c r="I11" s="2011"/>
      <c r="J11" s="2012"/>
      <c r="K11" s="1059"/>
      <c r="L11" s="1057"/>
    </row>
    <row r="12" spans="1:12">
      <c r="A12" s="2013" t="s">
        <v>1326</v>
      </c>
      <c r="B12" s="2014"/>
      <c r="C12" s="2017"/>
      <c r="D12" s="2017"/>
      <c r="E12" s="2018"/>
      <c r="F12" s="1057"/>
      <c r="G12" s="2013" t="s">
        <v>1326</v>
      </c>
      <c r="H12" s="2021" t="s">
        <v>1327</v>
      </c>
      <c r="I12" s="2021"/>
      <c r="J12" s="2022"/>
      <c r="K12" s="1059"/>
      <c r="L12" s="1057"/>
    </row>
    <row r="13" spans="1:12">
      <c r="A13" s="2013"/>
      <c r="B13" s="2014"/>
      <c r="C13" s="2021" t="s">
        <v>1328</v>
      </c>
      <c r="D13" s="2017"/>
      <c r="E13" s="2018"/>
      <c r="F13" s="1057"/>
      <c r="G13" s="2019"/>
      <c r="H13" s="2021" t="s">
        <v>1329</v>
      </c>
      <c r="I13" s="2021"/>
      <c r="J13" s="2022"/>
      <c r="K13" s="1059"/>
      <c r="L13" s="1057"/>
    </row>
    <row r="14" spans="1:12">
      <c r="A14" s="2015"/>
      <c r="B14" s="2016"/>
      <c r="C14" s="2023" t="s">
        <v>1330</v>
      </c>
      <c r="D14" s="2024"/>
      <c r="E14" s="2025"/>
      <c r="F14" s="1057"/>
      <c r="G14" s="2020"/>
      <c r="H14" s="2026" t="s">
        <v>1331</v>
      </c>
      <c r="I14" s="2026"/>
      <c r="J14" s="2027"/>
      <c r="K14" s="1064"/>
      <c r="L14" s="1057"/>
    </row>
    <row r="15" spans="1:12">
      <c r="A15" s="2028"/>
      <c r="B15" s="2028"/>
      <c r="C15" s="2028"/>
      <c r="D15" s="2028"/>
      <c r="E15" s="2028"/>
      <c r="F15" s="1057"/>
      <c r="G15" s="1057"/>
      <c r="H15" s="1057"/>
      <c r="I15" s="1057"/>
      <c r="J15" s="1057"/>
      <c r="K15" s="1057"/>
      <c r="L15" s="1057"/>
    </row>
    <row r="16" spans="1:12">
      <c r="A16" s="2029" t="s">
        <v>1332</v>
      </c>
      <c r="B16" s="2030"/>
      <c r="C16" s="2031"/>
      <c r="D16" s="2032" t="s">
        <v>1333</v>
      </c>
      <c r="E16" s="2030"/>
      <c r="F16" s="2033"/>
      <c r="G16" s="2034" t="s">
        <v>1334</v>
      </c>
      <c r="H16" s="2035"/>
      <c r="I16" s="1350" t="s">
        <v>1335</v>
      </c>
      <c r="J16" s="1351" t="s">
        <v>1336</v>
      </c>
      <c r="K16" s="1057"/>
      <c r="L16" s="1057"/>
    </row>
    <row r="17" spans="1:13">
      <c r="A17" s="2036"/>
      <c r="B17" s="2037"/>
      <c r="C17" s="2038"/>
      <c r="D17" s="2039" t="s">
        <v>1337</v>
      </c>
      <c r="E17" s="2040"/>
      <c r="F17" s="2041"/>
      <c r="G17" s="2048"/>
      <c r="H17" s="2049"/>
      <c r="I17" s="1065">
        <v>0</v>
      </c>
      <c r="J17" s="1065">
        <f>G17*I17</f>
        <v>0</v>
      </c>
      <c r="K17" s="1057"/>
      <c r="L17" s="1057"/>
      <c r="M17" s="1117"/>
    </row>
    <row r="18" spans="1:13">
      <c r="A18" s="2036" t="s">
        <v>306</v>
      </c>
      <c r="B18" s="2037"/>
      <c r="C18" s="2038"/>
      <c r="D18" s="2042"/>
      <c r="E18" s="2043"/>
      <c r="F18" s="2044"/>
      <c r="G18" s="2048"/>
      <c r="H18" s="2049"/>
      <c r="I18" s="1409">
        <v>0</v>
      </c>
      <c r="J18" s="1066">
        <f t="shared" ref="J18:J44" si="0">G18*I18</f>
        <v>0</v>
      </c>
      <c r="K18" s="1057"/>
      <c r="L18" s="1057"/>
    </row>
    <row r="19" spans="1:13">
      <c r="A19" s="2036" t="s">
        <v>306</v>
      </c>
      <c r="B19" s="2037"/>
      <c r="C19" s="2038"/>
      <c r="D19" s="2042"/>
      <c r="E19" s="2043"/>
      <c r="F19" s="2044"/>
      <c r="G19" s="2048"/>
      <c r="H19" s="2049"/>
      <c r="I19" s="1409">
        <v>0</v>
      </c>
      <c r="J19" s="1066">
        <f t="shared" si="0"/>
        <v>0</v>
      </c>
      <c r="K19" s="1057"/>
      <c r="L19" s="1057"/>
    </row>
    <row r="20" spans="1:13">
      <c r="A20" s="2036" t="s">
        <v>306</v>
      </c>
      <c r="B20" s="2037"/>
      <c r="C20" s="2038"/>
      <c r="D20" s="2042"/>
      <c r="E20" s="2043"/>
      <c r="F20" s="2044"/>
      <c r="G20" s="2048"/>
      <c r="H20" s="2049"/>
      <c r="I20" s="1409">
        <v>0</v>
      </c>
      <c r="J20" s="1066">
        <f t="shared" si="0"/>
        <v>0</v>
      </c>
      <c r="K20" s="1057"/>
      <c r="L20" s="1057"/>
    </row>
    <row r="21" spans="1:13">
      <c r="A21" s="2036" t="s">
        <v>306</v>
      </c>
      <c r="B21" s="2037"/>
      <c r="C21" s="2038"/>
      <c r="D21" s="2045"/>
      <c r="E21" s="2046"/>
      <c r="F21" s="2047"/>
      <c r="G21" s="2048"/>
      <c r="H21" s="2049"/>
      <c r="I21" s="1409">
        <v>0</v>
      </c>
      <c r="J21" s="1066">
        <f t="shared" si="0"/>
        <v>0</v>
      </c>
      <c r="K21" s="1057"/>
      <c r="L21" s="1057"/>
    </row>
    <row r="22" spans="1:13">
      <c r="A22" s="2036"/>
      <c r="B22" s="2037"/>
      <c r="C22" s="2038"/>
      <c r="D22" s="2055"/>
      <c r="E22" s="2056"/>
      <c r="F22" s="2057"/>
      <c r="G22" s="2058"/>
      <c r="H22" s="2059"/>
      <c r="I22" s="1409">
        <v>0</v>
      </c>
      <c r="J22" s="1066">
        <f t="shared" si="0"/>
        <v>0</v>
      </c>
      <c r="K22" s="1057"/>
      <c r="L22" s="1057"/>
    </row>
    <row r="23" spans="1:13">
      <c r="A23" s="2036"/>
      <c r="B23" s="2037"/>
      <c r="C23" s="2038"/>
      <c r="D23" s="2050"/>
      <c r="E23" s="2051"/>
      <c r="F23" s="2052"/>
      <c r="G23" s="2053"/>
      <c r="H23" s="2054"/>
      <c r="I23" s="1409">
        <v>0</v>
      </c>
      <c r="J23" s="1066">
        <f t="shared" si="0"/>
        <v>0</v>
      </c>
      <c r="K23" s="1057"/>
      <c r="L23" s="1057"/>
    </row>
    <row r="24" spans="1:13">
      <c r="A24" s="2060" t="s">
        <v>1338</v>
      </c>
      <c r="B24" s="2061"/>
      <c r="C24" s="2062"/>
      <c r="D24" s="2066" t="s">
        <v>1339</v>
      </c>
      <c r="E24" s="2067"/>
      <c r="G24" s="2053">
        <v>5</v>
      </c>
      <c r="H24" s="2054"/>
      <c r="I24" s="1409">
        <v>720.57</v>
      </c>
      <c r="J24" s="1066">
        <f t="shared" si="0"/>
        <v>3602.8500000000004</v>
      </c>
      <c r="K24" s="1057"/>
      <c r="L24" s="1057"/>
    </row>
    <row r="25" spans="1:13">
      <c r="A25" s="2036" t="s">
        <v>1340</v>
      </c>
      <c r="B25" s="2037"/>
      <c r="C25" s="2038"/>
      <c r="D25" s="2063" t="s">
        <v>1341</v>
      </c>
      <c r="E25" s="2064"/>
      <c r="F25" s="2065"/>
      <c r="G25" s="2053">
        <v>5</v>
      </c>
      <c r="H25" s="2054"/>
      <c r="I25" s="1409">
        <v>72.8</v>
      </c>
      <c r="J25" s="1066">
        <f t="shared" si="0"/>
        <v>364</v>
      </c>
      <c r="K25" s="1057"/>
      <c r="L25" s="1057"/>
    </row>
    <row r="26" spans="1:13">
      <c r="A26" s="2036"/>
      <c r="B26" s="2037"/>
      <c r="C26" s="2038"/>
      <c r="D26" s="2050"/>
      <c r="E26" s="2051"/>
      <c r="F26" s="2052"/>
      <c r="G26" s="2053"/>
      <c r="H26" s="2054"/>
      <c r="I26" s="1409">
        <v>0</v>
      </c>
      <c r="J26" s="1066">
        <f t="shared" si="0"/>
        <v>0</v>
      </c>
      <c r="K26" s="1057"/>
      <c r="L26" s="1057"/>
    </row>
    <row r="27" spans="1:13">
      <c r="A27" s="2036"/>
      <c r="B27" s="2037"/>
      <c r="C27" s="2038"/>
      <c r="D27" s="2050"/>
      <c r="E27" s="2051"/>
      <c r="F27" s="2052"/>
      <c r="G27" s="2058"/>
      <c r="H27" s="2059"/>
      <c r="I27" s="1409">
        <v>0</v>
      </c>
      <c r="J27" s="1066">
        <f t="shared" si="0"/>
        <v>0</v>
      </c>
      <c r="K27" s="1057"/>
      <c r="L27" s="1057"/>
    </row>
    <row r="28" spans="1:13">
      <c r="A28" s="2036"/>
      <c r="B28" s="2037"/>
      <c r="C28" s="2038"/>
      <c r="D28" s="2068"/>
      <c r="E28" s="2069"/>
      <c r="F28" s="2070"/>
      <c r="G28" s="2058"/>
      <c r="H28" s="2059"/>
      <c r="I28" s="1409">
        <v>0</v>
      </c>
      <c r="J28" s="1066">
        <f t="shared" si="0"/>
        <v>0</v>
      </c>
      <c r="K28" s="1057"/>
      <c r="L28" s="1057"/>
    </row>
    <row r="29" spans="1:13">
      <c r="A29" s="2036"/>
      <c r="B29" s="2037"/>
      <c r="C29" s="2038"/>
      <c r="D29" s="2068"/>
      <c r="E29" s="2069"/>
      <c r="F29" s="2070"/>
      <c r="G29" s="2058"/>
      <c r="H29" s="2059"/>
      <c r="I29" s="1409">
        <v>0</v>
      </c>
      <c r="J29" s="1066">
        <f t="shared" si="0"/>
        <v>0</v>
      </c>
      <c r="K29" s="1057"/>
      <c r="L29" s="1057"/>
    </row>
    <row r="30" spans="1:13">
      <c r="A30" s="2036"/>
      <c r="B30" s="2037"/>
      <c r="C30" s="2038"/>
      <c r="D30" s="2068"/>
      <c r="E30" s="2069"/>
      <c r="F30" s="2070"/>
      <c r="G30" s="2058"/>
      <c r="H30" s="2059"/>
      <c r="I30" s="1409">
        <v>0</v>
      </c>
      <c r="J30" s="1066">
        <f t="shared" si="0"/>
        <v>0</v>
      </c>
      <c r="K30" s="1057"/>
      <c r="L30" s="1057"/>
    </row>
    <row r="31" spans="1:13">
      <c r="A31" s="2036"/>
      <c r="B31" s="2037"/>
      <c r="C31" s="2038"/>
      <c r="D31" s="2068"/>
      <c r="E31" s="2069"/>
      <c r="F31" s="2070"/>
      <c r="G31" s="2058"/>
      <c r="H31" s="2059"/>
      <c r="I31" s="1409">
        <v>0</v>
      </c>
      <c r="J31" s="1066">
        <f t="shared" si="0"/>
        <v>0</v>
      </c>
      <c r="K31" s="1057"/>
      <c r="L31" s="1057"/>
    </row>
    <row r="32" spans="1:13">
      <c r="A32" s="2036"/>
      <c r="B32" s="2037"/>
      <c r="C32" s="2038"/>
      <c r="D32" s="2068"/>
      <c r="E32" s="2069"/>
      <c r="F32" s="2070"/>
      <c r="G32" s="2058"/>
      <c r="H32" s="2059"/>
      <c r="I32" s="1409">
        <v>0</v>
      </c>
      <c r="J32" s="1066">
        <f t="shared" si="0"/>
        <v>0</v>
      </c>
      <c r="K32" s="1057"/>
      <c r="L32" s="1057"/>
    </row>
    <row r="33" spans="1:12">
      <c r="A33" s="2036"/>
      <c r="B33" s="2037"/>
      <c r="C33" s="2038"/>
      <c r="D33" s="2068"/>
      <c r="E33" s="2069"/>
      <c r="F33" s="2070"/>
      <c r="G33" s="2058"/>
      <c r="H33" s="2059"/>
      <c r="I33" s="1409">
        <v>0</v>
      </c>
      <c r="J33" s="1066">
        <f t="shared" si="0"/>
        <v>0</v>
      </c>
      <c r="K33" s="1057"/>
      <c r="L33" s="1057"/>
    </row>
    <row r="34" spans="1:12">
      <c r="A34" s="2068"/>
      <c r="B34" s="2069"/>
      <c r="C34" s="2070"/>
      <c r="D34" s="2071"/>
      <c r="E34" s="2072"/>
      <c r="F34" s="2073"/>
      <c r="G34" s="2058"/>
      <c r="H34" s="2059"/>
      <c r="I34" s="1409">
        <v>0</v>
      </c>
      <c r="J34" s="1066">
        <f t="shared" si="0"/>
        <v>0</v>
      </c>
      <c r="K34" s="1057"/>
      <c r="L34" s="1057"/>
    </row>
    <row r="35" spans="1:12">
      <c r="A35" s="2036"/>
      <c r="B35" s="2037"/>
      <c r="C35" s="2038"/>
      <c r="D35" s="2068"/>
      <c r="E35" s="2069"/>
      <c r="F35" s="2070"/>
      <c r="G35" s="2058"/>
      <c r="H35" s="2059"/>
      <c r="I35" s="1409">
        <v>0</v>
      </c>
      <c r="J35" s="1066">
        <f t="shared" si="0"/>
        <v>0</v>
      </c>
      <c r="K35" s="1057"/>
      <c r="L35" s="1057"/>
    </row>
    <row r="36" spans="1:12">
      <c r="A36" s="2036"/>
      <c r="B36" s="2037"/>
      <c r="C36" s="2038"/>
      <c r="D36" s="2068"/>
      <c r="E36" s="2069"/>
      <c r="F36" s="2070"/>
      <c r="G36" s="2058"/>
      <c r="H36" s="2059"/>
      <c r="I36" s="1409">
        <v>0</v>
      </c>
      <c r="J36" s="1066">
        <f t="shared" si="0"/>
        <v>0</v>
      </c>
      <c r="K36" s="1057"/>
      <c r="L36" s="1057"/>
    </row>
    <row r="37" spans="1:12">
      <c r="A37" s="2036"/>
      <c r="B37" s="2037"/>
      <c r="C37" s="2038"/>
      <c r="D37" s="2068"/>
      <c r="E37" s="2069"/>
      <c r="F37" s="2070"/>
      <c r="G37" s="2058"/>
      <c r="H37" s="2059"/>
      <c r="I37" s="1409">
        <v>0</v>
      </c>
      <c r="J37" s="1066">
        <f t="shared" si="0"/>
        <v>0</v>
      </c>
      <c r="K37" s="1057"/>
      <c r="L37" s="1057"/>
    </row>
    <row r="38" spans="1:12">
      <c r="A38" s="2036"/>
      <c r="B38" s="2037"/>
      <c r="C38" s="2038"/>
      <c r="D38" s="2068"/>
      <c r="E38" s="2069"/>
      <c r="F38" s="2070"/>
      <c r="G38" s="2058"/>
      <c r="H38" s="2059"/>
      <c r="I38" s="1409">
        <v>0</v>
      </c>
      <c r="J38" s="1066">
        <f t="shared" si="0"/>
        <v>0</v>
      </c>
      <c r="K38" s="1057"/>
      <c r="L38" s="1057"/>
    </row>
    <row r="39" spans="1:12">
      <c r="A39" s="2036"/>
      <c r="B39" s="2037"/>
      <c r="C39" s="2038"/>
      <c r="D39" s="2068"/>
      <c r="E39" s="2069"/>
      <c r="F39" s="2070"/>
      <c r="G39" s="2058"/>
      <c r="H39" s="2059"/>
      <c r="I39" s="1409">
        <v>0</v>
      </c>
      <c r="J39" s="1066">
        <f t="shared" si="0"/>
        <v>0</v>
      </c>
      <c r="K39" s="1057"/>
      <c r="L39" s="1057"/>
    </row>
    <row r="40" spans="1:12">
      <c r="A40" s="1399"/>
      <c r="B40" s="1399"/>
      <c r="C40" s="1400"/>
      <c r="D40" s="1399"/>
      <c r="E40" s="1399"/>
      <c r="F40" s="1399"/>
      <c r="G40" s="2058"/>
      <c r="H40" s="2059"/>
      <c r="I40" s="1409">
        <v>0</v>
      </c>
      <c r="J40" s="1066">
        <f t="shared" si="0"/>
        <v>0</v>
      </c>
      <c r="K40" s="1057"/>
      <c r="L40" s="1057"/>
    </row>
    <row r="41" spans="1:12">
      <c r="A41" s="2036"/>
      <c r="B41" s="2037"/>
      <c r="C41" s="2038"/>
      <c r="D41" s="2068"/>
      <c r="E41" s="2069"/>
      <c r="F41" s="2070"/>
      <c r="G41" s="2058"/>
      <c r="H41" s="2059"/>
      <c r="I41" s="1409">
        <v>0</v>
      </c>
      <c r="J41" s="1066">
        <f t="shared" si="0"/>
        <v>0</v>
      </c>
      <c r="K41" s="1057"/>
      <c r="L41" s="1057"/>
    </row>
    <row r="42" spans="1:12">
      <c r="A42" s="2036"/>
      <c r="B42" s="2037"/>
      <c r="C42" s="2038"/>
      <c r="D42" s="2068"/>
      <c r="E42" s="2069"/>
      <c r="F42" s="2070"/>
      <c r="G42" s="2058"/>
      <c r="H42" s="2059"/>
      <c r="I42" s="1409">
        <v>0</v>
      </c>
      <c r="J42" s="1066">
        <f t="shared" si="0"/>
        <v>0</v>
      </c>
      <c r="K42" s="1057"/>
      <c r="L42" s="1057"/>
    </row>
    <row r="43" spans="1:12">
      <c r="A43" s="2036"/>
      <c r="B43" s="2037"/>
      <c r="C43" s="2038"/>
      <c r="D43" s="2068"/>
      <c r="E43" s="2069"/>
      <c r="F43" s="2070"/>
      <c r="G43" s="2079"/>
      <c r="H43" s="2080"/>
      <c r="I43" s="1409">
        <v>0</v>
      </c>
      <c r="J43" s="1066">
        <f t="shared" si="0"/>
        <v>0</v>
      </c>
      <c r="K43" s="1057"/>
      <c r="L43" s="1057"/>
    </row>
    <row r="44" spans="1:12">
      <c r="A44" s="2074"/>
      <c r="B44" s="2075"/>
      <c r="C44" s="2076"/>
      <c r="D44" s="2077"/>
      <c r="E44" s="2028"/>
      <c r="F44" s="2078"/>
      <c r="G44" s="2079"/>
      <c r="H44" s="2080"/>
      <c r="I44" s="1065">
        <v>0</v>
      </c>
      <c r="J44" s="1374">
        <f t="shared" si="0"/>
        <v>0</v>
      </c>
      <c r="K44" s="1057"/>
      <c r="L44" s="1057"/>
    </row>
    <row r="45" spans="1:12">
      <c r="A45" s="2081" t="s">
        <v>1342</v>
      </c>
      <c r="B45" s="2082"/>
      <c r="C45" s="2082"/>
      <c r="D45" s="2082"/>
      <c r="E45" s="2082"/>
      <c r="F45" s="2082"/>
      <c r="G45" s="2082"/>
      <c r="H45" s="2082"/>
      <c r="I45" s="1373" t="s">
        <v>372</v>
      </c>
      <c r="J45" s="1375">
        <f>SUM(J17:J44)</f>
        <v>3966.8500000000004</v>
      </c>
      <c r="K45" s="1372"/>
      <c r="L45" s="1057"/>
    </row>
    <row r="46" spans="1:12">
      <c r="A46" s="1057"/>
      <c r="B46" s="1057"/>
      <c r="C46" s="1057"/>
      <c r="D46" s="1057"/>
      <c r="E46" s="1057"/>
      <c r="F46" s="1057"/>
      <c r="G46" s="1057"/>
      <c r="H46" s="1057"/>
      <c r="I46" s="1057"/>
      <c r="J46" s="1057"/>
      <c r="K46" s="1057"/>
      <c r="L46" s="1057"/>
    </row>
  </sheetData>
  <mergeCells count="99">
    <mergeCell ref="A44:C44"/>
    <mergeCell ref="D44:F44"/>
    <mergeCell ref="G44:H44"/>
    <mergeCell ref="A45:H45"/>
    <mergeCell ref="G3:J3"/>
    <mergeCell ref="A4:B4"/>
    <mergeCell ref="A42:C42"/>
    <mergeCell ref="D42:F42"/>
    <mergeCell ref="G42:H42"/>
    <mergeCell ref="A43:C43"/>
    <mergeCell ref="D43:F43"/>
    <mergeCell ref="G43:H43"/>
    <mergeCell ref="A39:C39"/>
    <mergeCell ref="D39:F39"/>
    <mergeCell ref="G39:H39"/>
    <mergeCell ref="G40:H40"/>
    <mergeCell ref="A36:C36"/>
    <mergeCell ref="D36:F36"/>
    <mergeCell ref="G36:H36"/>
    <mergeCell ref="A41:C41"/>
    <mergeCell ref="D41:F41"/>
    <mergeCell ref="G41:H41"/>
    <mergeCell ref="A37:C37"/>
    <mergeCell ref="D37:F37"/>
    <mergeCell ref="G37:H37"/>
    <mergeCell ref="A38:C38"/>
    <mergeCell ref="D38:F38"/>
    <mergeCell ref="G38:H38"/>
    <mergeCell ref="A34:C34"/>
    <mergeCell ref="D34:F34"/>
    <mergeCell ref="G34:H34"/>
    <mergeCell ref="A35:C35"/>
    <mergeCell ref="D35:F35"/>
    <mergeCell ref="G35:H35"/>
    <mergeCell ref="A32:C32"/>
    <mergeCell ref="D32:F32"/>
    <mergeCell ref="G32:H32"/>
    <mergeCell ref="A33:C33"/>
    <mergeCell ref="D33:F33"/>
    <mergeCell ref="G33:H33"/>
    <mergeCell ref="A30:C30"/>
    <mergeCell ref="D30:F30"/>
    <mergeCell ref="G30:H30"/>
    <mergeCell ref="A31:C31"/>
    <mergeCell ref="D31:F31"/>
    <mergeCell ref="G31:H31"/>
    <mergeCell ref="A28:C28"/>
    <mergeCell ref="D28:F28"/>
    <mergeCell ref="G28:H28"/>
    <mergeCell ref="A29:C29"/>
    <mergeCell ref="D29:F29"/>
    <mergeCell ref="G29:H29"/>
    <mergeCell ref="A26:C26"/>
    <mergeCell ref="D26:F26"/>
    <mergeCell ref="G26:H26"/>
    <mergeCell ref="A27:C27"/>
    <mergeCell ref="D27:F27"/>
    <mergeCell ref="G27:H27"/>
    <mergeCell ref="A24:C24"/>
    <mergeCell ref="G24:H24"/>
    <mergeCell ref="A25:C25"/>
    <mergeCell ref="D25:F25"/>
    <mergeCell ref="G25:H25"/>
    <mergeCell ref="D24:E24"/>
    <mergeCell ref="A23:C23"/>
    <mergeCell ref="D23:F23"/>
    <mergeCell ref="G23:H23"/>
    <mergeCell ref="A22:C22"/>
    <mergeCell ref="D22:F22"/>
    <mergeCell ref="G22:H22"/>
    <mergeCell ref="A15:E15"/>
    <mergeCell ref="A16:C16"/>
    <mergeCell ref="D16:F16"/>
    <mergeCell ref="G16:H16"/>
    <mergeCell ref="A17:C17"/>
    <mergeCell ref="D17:F21"/>
    <mergeCell ref="G17:H17"/>
    <mergeCell ref="A18:C18"/>
    <mergeCell ref="G18:H18"/>
    <mergeCell ref="A19:C19"/>
    <mergeCell ref="G19:H19"/>
    <mergeCell ref="A20:C20"/>
    <mergeCell ref="G20:H20"/>
    <mergeCell ref="A21:C21"/>
    <mergeCell ref="G21:H21"/>
    <mergeCell ref="A12:B14"/>
    <mergeCell ref="C12:E12"/>
    <mergeCell ref="G12:G14"/>
    <mergeCell ref="H12:J12"/>
    <mergeCell ref="C13:E13"/>
    <mergeCell ref="H13:J13"/>
    <mergeCell ref="C14:E14"/>
    <mergeCell ref="H14:J14"/>
    <mergeCell ref="D4:E4"/>
    <mergeCell ref="A10:E10"/>
    <mergeCell ref="G10:J10"/>
    <mergeCell ref="A11:B11"/>
    <mergeCell ref="C11:E11"/>
    <mergeCell ref="H11:J11"/>
  </mergeCells>
  <hyperlinks>
    <hyperlink ref="D9" r:id="rId1" xr:uid="{AD8536B7-5D97-4D54-A5E9-E55EB031A0FC}"/>
  </hyperlinks>
  <pageMargins left="0.7" right="0.7" top="0.75" bottom="0.75" header="0.3" footer="0.3"/>
  <pageSetup scale="90" fitToHeight="0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D401C-B1B8-48EC-817B-AF4791C74494}">
  <sheetPr>
    <pageSetUpPr fitToPage="1"/>
  </sheetPr>
  <dimension ref="A1:M46"/>
  <sheetViews>
    <sheetView workbookViewId="0">
      <selection activeCell="I6" sqref="I6"/>
    </sheetView>
  </sheetViews>
  <sheetFormatPr defaultColWidth="9.109375" defaultRowHeight="13.8"/>
  <cols>
    <col min="1" max="1" width="9.109375" style="1550"/>
    <col min="2" max="2" width="2" style="1550" customWidth="1"/>
    <col min="3" max="3" width="2.44140625" style="1550" customWidth="1"/>
    <col min="4" max="4" width="9.109375" style="1550"/>
    <col min="5" max="5" width="23.109375" style="1550" customWidth="1"/>
    <col min="6" max="6" width="3.6640625" style="1550" customWidth="1"/>
    <col min="7" max="8" width="9.109375" style="1550"/>
    <col min="9" max="9" width="17.6640625" style="1550" customWidth="1"/>
    <col min="10" max="10" width="14.44140625" style="1550" customWidth="1"/>
    <col min="11" max="16384" width="9.109375" style="1550"/>
  </cols>
  <sheetData>
    <row r="1" spans="1:12">
      <c r="A1" s="1549"/>
      <c r="B1" s="1549"/>
      <c r="C1" s="1549"/>
      <c r="D1" s="1549"/>
      <c r="E1" s="1549"/>
      <c r="F1" s="1549"/>
      <c r="G1" s="1549"/>
      <c r="H1" s="1549"/>
      <c r="I1" s="1549"/>
      <c r="J1" s="1549"/>
      <c r="K1" s="1549"/>
      <c r="L1" s="1549"/>
    </row>
    <row r="2" spans="1:12" ht="104.25" customHeight="1">
      <c r="A2" s="1549"/>
      <c r="B2" s="1549"/>
      <c r="C2" s="1549"/>
      <c r="D2" s="1549"/>
      <c r="E2" s="1549"/>
      <c r="F2" s="1549"/>
      <c r="G2" s="1549"/>
      <c r="H2" s="1549"/>
      <c r="I2" s="1549"/>
      <c r="J2" s="1549"/>
      <c r="K2" s="1549"/>
      <c r="L2" s="1549"/>
    </row>
    <row r="3" spans="1:12" ht="27" customHeight="1">
      <c r="A3" s="1549"/>
      <c r="B3" s="1549"/>
      <c r="C3" s="1549"/>
      <c r="D3" s="1549"/>
      <c r="E3" s="1549"/>
      <c r="F3" s="1549"/>
      <c r="G3" s="2091" t="s">
        <v>1313</v>
      </c>
      <c r="H3" s="2091"/>
      <c r="I3" s="2091"/>
      <c r="J3" s="2091"/>
      <c r="K3" s="1551"/>
      <c r="L3" s="1549"/>
    </row>
    <row r="4" spans="1:12" ht="15.75" customHeight="1">
      <c r="A4" s="2092" t="s">
        <v>1314</v>
      </c>
      <c r="B4" s="2092"/>
      <c r="C4" s="1552"/>
      <c r="D4" s="2093" t="s">
        <v>1315</v>
      </c>
      <c r="E4" s="2093"/>
      <c r="F4" s="1553"/>
      <c r="G4" s="1549"/>
      <c r="H4" s="1549"/>
      <c r="I4" s="1549"/>
      <c r="J4" s="1549"/>
      <c r="K4" s="1549"/>
      <c r="L4" s="1549"/>
    </row>
    <row r="5" spans="1:12">
      <c r="D5" s="1554" t="s">
        <v>1316</v>
      </c>
      <c r="E5" s="1554"/>
      <c r="F5" s="1549"/>
      <c r="G5" s="1549"/>
      <c r="H5" s="1549"/>
      <c r="I5" s="1555" t="s">
        <v>831</v>
      </c>
      <c r="J5" s="1575" t="s">
        <v>1343</v>
      </c>
      <c r="K5" s="1574"/>
      <c r="L5" s="1549"/>
    </row>
    <row r="6" spans="1:12">
      <c r="A6" s="1549"/>
      <c r="B6" s="1549"/>
      <c r="C6" s="1549"/>
      <c r="D6" s="1554" t="s">
        <v>1319</v>
      </c>
      <c r="E6" s="1554"/>
      <c r="F6" s="1549"/>
      <c r="G6" s="1549"/>
      <c r="H6" s="1549"/>
      <c r="I6" s="1557">
        <v>45524</v>
      </c>
      <c r="J6" s="1556" t="s">
        <v>765</v>
      </c>
      <c r="K6" s="1558"/>
      <c r="L6" s="1549"/>
    </row>
    <row r="7" spans="1:12">
      <c r="A7" s="1549"/>
      <c r="B7" s="1549"/>
      <c r="C7" s="1549"/>
      <c r="D7" s="1554" t="s">
        <v>1320</v>
      </c>
      <c r="E7" s="1554"/>
      <c r="F7" s="1549"/>
      <c r="G7" s="1549"/>
      <c r="H7" s="1549"/>
      <c r="I7" s="1559"/>
      <c r="J7" s="1560"/>
      <c r="K7" s="1560"/>
      <c r="L7" s="1549"/>
    </row>
    <row r="8" spans="1:12">
      <c r="A8" s="1549"/>
      <c r="B8" s="1549"/>
      <c r="C8" s="1549"/>
      <c r="D8" s="1554" t="s">
        <v>1321</v>
      </c>
      <c r="E8" s="1554"/>
      <c r="F8" s="1549"/>
      <c r="G8" s="1549"/>
      <c r="H8" s="1549"/>
      <c r="I8" s="1559"/>
      <c r="J8" s="1560"/>
      <c r="K8" s="1560"/>
      <c r="L8" s="1549"/>
    </row>
    <row r="9" spans="1:12">
      <c r="A9" s="1549"/>
      <c r="B9" s="1549"/>
      <c r="C9" s="1549"/>
      <c r="D9" s="1561" t="s">
        <v>1322</v>
      </c>
      <c r="E9" s="1549"/>
      <c r="F9" s="1549"/>
      <c r="G9" s="1549"/>
      <c r="H9" s="1549"/>
      <c r="I9" s="1559"/>
      <c r="J9" s="1560"/>
      <c r="K9" s="1560"/>
      <c r="L9" s="1549"/>
    </row>
    <row r="10" spans="1:12" ht="15">
      <c r="A10" s="2094" t="s">
        <v>830</v>
      </c>
      <c r="B10" s="2095"/>
      <c r="C10" s="2095"/>
      <c r="D10" s="2095"/>
      <c r="E10" s="2096"/>
      <c r="F10" s="1549"/>
      <c r="G10" s="2097" t="s">
        <v>1323</v>
      </c>
      <c r="H10" s="2098"/>
      <c r="I10" s="2098"/>
      <c r="J10" s="2099"/>
      <c r="K10" s="1562"/>
      <c r="L10" s="1549"/>
    </row>
    <row r="11" spans="1:12">
      <c r="A11" s="2085" t="s">
        <v>1324</v>
      </c>
      <c r="B11" s="2086"/>
      <c r="C11" s="2087" t="s">
        <v>1126</v>
      </c>
      <c r="D11" s="2087"/>
      <c r="E11" s="2088"/>
      <c r="F11" s="1549"/>
      <c r="G11" s="1563" t="s">
        <v>1324</v>
      </c>
      <c r="H11" s="2089" t="s">
        <v>1344</v>
      </c>
      <c r="I11" s="2089"/>
      <c r="J11" s="2090"/>
      <c r="K11" s="1553"/>
      <c r="L11" s="1549"/>
    </row>
    <row r="12" spans="1:12">
      <c r="A12" s="2100" t="s">
        <v>1326</v>
      </c>
      <c r="B12" s="2101"/>
      <c r="C12" s="2104"/>
      <c r="D12" s="2104"/>
      <c r="E12" s="2105"/>
      <c r="F12" s="1549"/>
      <c r="G12" s="2100" t="s">
        <v>1326</v>
      </c>
      <c r="H12" s="2108" t="s">
        <v>1345</v>
      </c>
      <c r="I12" s="2108"/>
      <c r="J12" s="2109"/>
      <c r="K12" s="1553"/>
      <c r="L12" s="1549"/>
    </row>
    <row r="13" spans="1:12">
      <c r="A13" s="2100"/>
      <c r="B13" s="2101"/>
      <c r="C13" s="2108" t="s">
        <v>1346</v>
      </c>
      <c r="D13" s="2104"/>
      <c r="E13" s="2105"/>
      <c r="F13" s="1549"/>
      <c r="G13" s="2106"/>
      <c r="H13" s="2108" t="s">
        <v>1347</v>
      </c>
      <c r="I13" s="2108"/>
      <c r="J13" s="2109"/>
      <c r="K13" s="1553"/>
      <c r="L13" s="1549"/>
    </row>
    <row r="14" spans="1:12">
      <c r="A14" s="2102"/>
      <c r="B14" s="2103"/>
      <c r="C14" s="2110" t="s">
        <v>1348</v>
      </c>
      <c r="D14" s="2111"/>
      <c r="E14" s="2112"/>
      <c r="F14" s="1549"/>
      <c r="G14" s="2107"/>
      <c r="H14" s="2113" t="s">
        <v>1349</v>
      </c>
      <c r="I14" s="2113"/>
      <c r="J14" s="2114"/>
      <c r="K14" s="1564"/>
      <c r="L14" s="1549"/>
    </row>
    <row r="15" spans="1:12">
      <c r="A15" s="2115"/>
      <c r="B15" s="2115"/>
      <c r="C15" s="2115"/>
      <c r="D15" s="2115"/>
      <c r="E15" s="2115"/>
      <c r="F15" s="1549"/>
      <c r="G15" s="1549"/>
      <c r="H15" s="1549"/>
      <c r="I15" s="1549"/>
      <c r="J15" s="1549"/>
      <c r="K15" s="1549"/>
      <c r="L15" s="1549"/>
    </row>
    <row r="16" spans="1:12">
      <c r="A16" s="2116" t="s">
        <v>1350</v>
      </c>
      <c r="B16" s="2117"/>
      <c r="C16" s="2118"/>
      <c r="D16" s="2119" t="s">
        <v>1351</v>
      </c>
      <c r="E16" s="2117"/>
      <c r="F16" s="2120"/>
      <c r="G16" s="2121" t="s">
        <v>1352</v>
      </c>
      <c r="H16" s="2122"/>
      <c r="I16" s="1565" t="s">
        <v>1353</v>
      </c>
      <c r="J16" s="1566" t="s">
        <v>1354</v>
      </c>
      <c r="K16" s="1549"/>
      <c r="L16" s="1549"/>
    </row>
    <row r="17" spans="1:13">
      <c r="A17" s="2123"/>
      <c r="B17" s="2124"/>
      <c r="C17" s="2125"/>
      <c r="D17" s="2126" t="s">
        <v>1355</v>
      </c>
      <c r="E17" s="2127"/>
      <c r="F17" s="2128"/>
      <c r="G17" s="2135"/>
      <c r="H17" s="2136"/>
      <c r="I17" s="1567">
        <v>0</v>
      </c>
      <c r="J17" s="1567">
        <f>G17*I17</f>
        <v>0</v>
      </c>
      <c r="K17" s="1549"/>
      <c r="L17" s="1549"/>
      <c r="M17" s="1568"/>
    </row>
    <row r="18" spans="1:13">
      <c r="A18" s="2123" t="s">
        <v>306</v>
      </c>
      <c r="B18" s="2124"/>
      <c r="C18" s="2125"/>
      <c r="D18" s="2129"/>
      <c r="E18" s="2130"/>
      <c r="F18" s="2131"/>
      <c r="G18" s="2135"/>
      <c r="H18" s="2136"/>
      <c r="I18" s="1569">
        <v>0</v>
      </c>
      <c r="J18" s="1570">
        <f t="shared" ref="J18:J44" si="0">G18*I18</f>
        <v>0</v>
      </c>
      <c r="K18" s="1549"/>
      <c r="L18" s="1549"/>
    </row>
    <row r="19" spans="1:13">
      <c r="A19" s="2123" t="s">
        <v>306</v>
      </c>
      <c r="B19" s="2124"/>
      <c r="C19" s="2125"/>
      <c r="D19" s="2129"/>
      <c r="E19" s="2130"/>
      <c r="F19" s="2131"/>
      <c r="G19" s="2135"/>
      <c r="H19" s="2136"/>
      <c r="I19" s="1569">
        <v>0</v>
      </c>
      <c r="J19" s="1570">
        <f t="shared" si="0"/>
        <v>0</v>
      </c>
      <c r="K19" s="1549"/>
      <c r="L19" s="1549"/>
    </row>
    <row r="20" spans="1:13">
      <c r="A20" s="2123" t="s">
        <v>306</v>
      </c>
      <c r="B20" s="2124"/>
      <c r="C20" s="2125"/>
      <c r="D20" s="2129"/>
      <c r="E20" s="2130"/>
      <c r="F20" s="2131"/>
      <c r="G20" s="2135"/>
      <c r="H20" s="2136"/>
      <c r="I20" s="1569">
        <v>0</v>
      </c>
      <c r="J20" s="1570">
        <f t="shared" si="0"/>
        <v>0</v>
      </c>
      <c r="K20" s="1549"/>
      <c r="L20" s="1549"/>
    </row>
    <row r="21" spans="1:13">
      <c r="A21" s="2123" t="s">
        <v>306</v>
      </c>
      <c r="B21" s="2124"/>
      <c r="C21" s="2125"/>
      <c r="D21" s="2132"/>
      <c r="E21" s="2133"/>
      <c r="F21" s="2134"/>
      <c r="G21" s="2135"/>
      <c r="H21" s="2136"/>
      <c r="I21" s="1569">
        <v>0</v>
      </c>
      <c r="J21" s="1570">
        <f t="shared" si="0"/>
        <v>0</v>
      </c>
      <c r="K21" s="1549"/>
      <c r="L21" s="1549"/>
    </row>
    <row r="22" spans="1:13">
      <c r="A22" s="2123"/>
      <c r="B22" s="2124"/>
      <c r="C22" s="2125"/>
      <c r="D22" s="2137"/>
      <c r="E22" s="2138"/>
      <c r="F22" s="2139"/>
      <c r="G22" s="2140"/>
      <c r="H22" s="2141"/>
      <c r="I22" s="1569">
        <v>0</v>
      </c>
      <c r="J22" s="1570">
        <f t="shared" si="0"/>
        <v>0</v>
      </c>
      <c r="K22" s="1549"/>
      <c r="L22" s="1549"/>
    </row>
    <row r="23" spans="1:13" ht="14.25" customHeight="1">
      <c r="A23" s="2123" t="s">
        <v>1356</v>
      </c>
      <c r="B23" s="2124"/>
      <c r="C23" s="2125"/>
      <c r="D23" s="2147" t="s">
        <v>1357</v>
      </c>
      <c r="E23" s="2148"/>
      <c r="F23" s="2149"/>
      <c r="G23" s="2153">
        <v>1</v>
      </c>
      <c r="H23" s="2146"/>
      <c r="I23" s="1569">
        <v>2760</v>
      </c>
      <c r="J23" s="1570">
        <f t="shared" si="0"/>
        <v>2760</v>
      </c>
      <c r="K23" s="1549"/>
      <c r="L23" s="1549"/>
    </row>
    <row r="24" spans="1:13">
      <c r="A24" s="2123"/>
      <c r="B24" s="2124"/>
      <c r="C24" s="2125"/>
      <c r="D24" s="2150"/>
      <c r="E24" s="2151"/>
      <c r="F24" s="2152"/>
      <c r="G24" s="2153"/>
      <c r="H24" s="2146"/>
      <c r="I24" s="1569">
        <v>0</v>
      </c>
      <c r="J24" s="1570">
        <f t="shared" si="0"/>
        <v>0</v>
      </c>
      <c r="K24" s="1549"/>
      <c r="L24" s="1549"/>
    </row>
    <row r="25" spans="1:13">
      <c r="A25" s="2123"/>
      <c r="B25" s="2124"/>
      <c r="C25" s="2125"/>
      <c r="D25" s="2150"/>
      <c r="E25" s="2151"/>
      <c r="F25" s="2152"/>
      <c r="G25" s="2153"/>
      <c r="H25" s="2146"/>
      <c r="I25" s="1569">
        <v>0</v>
      </c>
      <c r="J25" s="1570">
        <f t="shared" si="0"/>
        <v>0</v>
      </c>
      <c r="K25" s="1549"/>
      <c r="L25" s="1549"/>
    </row>
    <row r="26" spans="1:13">
      <c r="A26" s="2123" t="s">
        <v>1358</v>
      </c>
      <c r="B26" s="2124"/>
      <c r="C26" s="2124"/>
      <c r="D26" s="2142" t="s">
        <v>1359</v>
      </c>
      <c r="E26" s="2143"/>
      <c r="F26" s="2144"/>
      <c r="G26" s="2145">
        <v>2</v>
      </c>
      <c r="H26" s="2146"/>
      <c r="I26" s="1569">
        <v>750</v>
      </c>
      <c r="J26" s="1570">
        <f t="shared" si="0"/>
        <v>1500</v>
      </c>
      <c r="K26" s="1549"/>
      <c r="L26" s="1549"/>
    </row>
    <row r="27" spans="1:13">
      <c r="A27" s="2123"/>
      <c r="B27" s="2124"/>
      <c r="C27" s="2124"/>
      <c r="D27" s="2154"/>
      <c r="E27" s="2155"/>
      <c r="F27" s="2156"/>
      <c r="G27" s="2157"/>
      <c r="H27" s="2141"/>
      <c r="I27" s="1569">
        <v>0</v>
      </c>
      <c r="J27" s="1570">
        <f t="shared" si="0"/>
        <v>0</v>
      </c>
      <c r="K27" s="1549"/>
      <c r="L27" s="1549"/>
    </row>
    <row r="28" spans="1:13">
      <c r="A28" s="2158" t="s">
        <v>1360</v>
      </c>
      <c r="B28" s="2159"/>
      <c r="C28" s="2159"/>
      <c r="D28" s="2160" t="s">
        <v>1361</v>
      </c>
      <c r="E28" s="2161"/>
      <c r="F28" s="2162"/>
      <c r="G28" s="2163">
        <v>11</v>
      </c>
      <c r="H28" s="2164"/>
      <c r="I28" s="1601">
        <v>120</v>
      </c>
      <c r="J28" s="1602">
        <f t="shared" si="0"/>
        <v>1320</v>
      </c>
      <c r="K28" s="1549"/>
      <c r="L28" s="1549"/>
    </row>
    <row r="29" spans="1:13">
      <c r="A29" s="2158"/>
      <c r="B29" s="2159"/>
      <c r="C29" s="2165"/>
      <c r="D29" s="2166"/>
      <c r="E29" s="2167"/>
      <c r="F29" s="2168"/>
      <c r="G29" s="2169"/>
      <c r="H29" s="2164"/>
      <c r="I29" s="1601">
        <v>0</v>
      </c>
      <c r="J29" s="1602">
        <f t="shared" si="0"/>
        <v>0</v>
      </c>
      <c r="K29" s="1549"/>
      <c r="L29" s="1549"/>
    </row>
    <row r="30" spans="1:13" ht="14.25" customHeight="1">
      <c r="A30" s="2158" t="s">
        <v>1362</v>
      </c>
      <c r="B30" s="2159"/>
      <c r="C30" s="2165"/>
      <c r="D30" s="2160" t="s">
        <v>1363</v>
      </c>
      <c r="E30" s="2161"/>
      <c r="F30" s="2162"/>
      <c r="G30" s="2169">
        <v>23</v>
      </c>
      <c r="H30" s="2164"/>
      <c r="I30" s="1601">
        <v>0</v>
      </c>
      <c r="J30" s="1602">
        <f t="shared" si="0"/>
        <v>0</v>
      </c>
      <c r="K30" s="1549"/>
      <c r="L30" s="1549"/>
    </row>
    <row r="31" spans="1:13">
      <c r="A31" s="2158"/>
      <c r="B31" s="2159"/>
      <c r="C31" s="2165"/>
      <c r="D31" s="2166"/>
      <c r="E31" s="2167"/>
      <c r="F31" s="2168"/>
      <c r="G31" s="2169"/>
      <c r="H31" s="2164"/>
      <c r="I31" s="1601">
        <v>0</v>
      </c>
      <c r="J31" s="1602">
        <f t="shared" si="0"/>
        <v>0</v>
      </c>
      <c r="K31" s="1549"/>
      <c r="L31" s="1549"/>
    </row>
    <row r="32" spans="1:13">
      <c r="A32" s="2158" t="s">
        <v>1364</v>
      </c>
      <c r="B32" s="2159"/>
      <c r="C32" s="2165"/>
      <c r="D32" s="2166" t="s">
        <v>1365</v>
      </c>
      <c r="E32" s="2167"/>
      <c r="F32" s="2168"/>
      <c r="G32" s="2169">
        <v>1</v>
      </c>
      <c r="H32" s="2164"/>
      <c r="I32" s="1601">
        <v>500</v>
      </c>
      <c r="J32" s="1602">
        <f t="shared" si="0"/>
        <v>500</v>
      </c>
      <c r="K32" s="1549"/>
      <c r="L32" s="1549"/>
    </row>
    <row r="33" spans="1:12">
      <c r="A33" s="2158"/>
      <c r="B33" s="2159"/>
      <c r="C33" s="2165"/>
      <c r="D33" s="2166"/>
      <c r="E33" s="2167"/>
      <c r="F33" s="2168"/>
      <c r="G33" s="2169"/>
      <c r="H33" s="2164"/>
      <c r="I33" s="1601">
        <v>0</v>
      </c>
      <c r="J33" s="1602">
        <f t="shared" si="0"/>
        <v>0</v>
      </c>
      <c r="K33" s="1549"/>
      <c r="L33" s="1549"/>
    </row>
    <row r="34" spans="1:12">
      <c r="A34" s="2166" t="s">
        <v>1366</v>
      </c>
      <c r="B34" s="2167"/>
      <c r="C34" s="2168"/>
      <c r="D34" s="2166" t="s">
        <v>1367</v>
      </c>
      <c r="E34" s="2167"/>
      <c r="F34" s="2168"/>
      <c r="G34" s="2169">
        <v>1</v>
      </c>
      <c r="H34" s="2164"/>
      <c r="I34" s="1601">
        <v>500</v>
      </c>
      <c r="J34" s="1602">
        <f t="shared" si="0"/>
        <v>500</v>
      </c>
      <c r="K34" s="1549"/>
      <c r="L34" s="1549"/>
    </row>
    <row r="35" spans="1:12">
      <c r="A35" s="2158"/>
      <c r="B35" s="2159"/>
      <c r="C35" s="2165"/>
      <c r="D35" s="2166"/>
      <c r="E35" s="2167"/>
      <c r="F35" s="2168"/>
      <c r="G35" s="2169"/>
      <c r="H35" s="2164"/>
      <c r="I35" s="1601">
        <v>0</v>
      </c>
      <c r="J35" s="1602">
        <f t="shared" si="0"/>
        <v>0</v>
      </c>
      <c r="K35" s="1549"/>
      <c r="L35" s="1549"/>
    </row>
    <row r="36" spans="1:12">
      <c r="A36" s="2158"/>
      <c r="B36" s="2159"/>
      <c r="C36" s="2165"/>
      <c r="D36" s="2166"/>
      <c r="E36" s="2167"/>
      <c r="F36" s="2168"/>
      <c r="G36" s="2169"/>
      <c r="H36" s="2164"/>
      <c r="I36" s="1601">
        <v>0</v>
      </c>
      <c r="J36" s="1602">
        <f t="shared" si="0"/>
        <v>0</v>
      </c>
      <c r="K36" s="1549"/>
      <c r="L36" s="1549"/>
    </row>
    <row r="37" spans="1:12">
      <c r="A37" s="2158"/>
      <c r="B37" s="2159"/>
      <c r="C37" s="2165"/>
      <c r="D37" s="2166"/>
      <c r="E37" s="2167"/>
      <c r="F37" s="2168"/>
      <c r="G37" s="2169"/>
      <c r="H37" s="2164"/>
      <c r="I37" s="1601">
        <v>0</v>
      </c>
      <c r="J37" s="1602">
        <f t="shared" si="0"/>
        <v>0</v>
      </c>
      <c r="K37" s="1549"/>
      <c r="L37" s="1549"/>
    </row>
    <row r="38" spans="1:12">
      <c r="A38" s="2158"/>
      <c r="B38" s="2159"/>
      <c r="C38" s="2165"/>
      <c r="D38" s="2166"/>
      <c r="E38" s="2167"/>
      <c r="F38" s="2168"/>
      <c r="G38" s="2169"/>
      <c r="H38" s="2164"/>
      <c r="I38" s="1601">
        <v>0</v>
      </c>
      <c r="J38" s="1602">
        <f t="shared" si="0"/>
        <v>0</v>
      </c>
      <c r="K38" s="1549"/>
      <c r="L38" s="1549"/>
    </row>
    <row r="39" spans="1:12">
      <c r="A39" s="2158"/>
      <c r="B39" s="2159"/>
      <c r="C39" s="2165"/>
      <c r="D39" s="2166"/>
      <c r="E39" s="2167"/>
      <c r="F39" s="2168"/>
      <c r="G39" s="2169"/>
      <c r="H39" s="2164"/>
      <c r="I39" s="1601">
        <v>0</v>
      </c>
      <c r="J39" s="1602">
        <f t="shared" si="0"/>
        <v>0</v>
      </c>
      <c r="K39" s="1549"/>
      <c r="L39" s="1549"/>
    </row>
    <row r="40" spans="1:12">
      <c r="A40" s="1603"/>
      <c r="B40" s="1603"/>
      <c r="C40" s="1604"/>
      <c r="D40" s="1603"/>
      <c r="E40" s="1603"/>
      <c r="F40" s="1603"/>
      <c r="G40" s="2169"/>
      <c r="H40" s="2164"/>
      <c r="I40" s="1601">
        <v>0</v>
      </c>
      <c r="J40" s="1602">
        <f t="shared" si="0"/>
        <v>0</v>
      </c>
      <c r="K40" s="1549"/>
      <c r="L40" s="1549"/>
    </row>
    <row r="41" spans="1:12">
      <c r="A41" s="2158"/>
      <c r="B41" s="2159"/>
      <c r="C41" s="2165"/>
      <c r="D41" s="2166"/>
      <c r="E41" s="2167"/>
      <c r="F41" s="2168"/>
      <c r="G41" s="2169"/>
      <c r="H41" s="2164"/>
      <c r="I41" s="1601">
        <v>0</v>
      </c>
      <c r="J41" s="1602">
        <f t="shared" si="0"/>
        <v>0</v>
      </c>
      <c r="K41" s="1549"/>
      <c r="L41" s="1549"/>
    </row>
    <row r="42" spans="1:12">
      <c r="A42" s="2158"/>
      <c r="B42" s="2159"/>
      <c r="C42" s="2165"/>
      <c r="D42" s="2166"/>
      <c r="E42" s="2167"/>
      <c r="F42" s="2168"/>
      <c r="G42" s="2169"/>
      <c r="H42" s="2164"/>
      <c r="I42" s="1601">
        <v>0</v>
      </c>
      <c r="J42" s="1602">
        <f t="shared" si="0"/>
        <v>0</v>
      </c>
      <c r="K42" s="1549"/>
      <c r="L42" s="1549"/>
    </row>
    <row r="43" spans="1:12">
      <c r="A43" s="2158"/>
      <c r="B43" s="2159"/>
      <c r="C43" s="2165"/>
      <c r="D43" s="2166"/>
      <c r="E43" s="2167"/>
      <c r="F43" s="2168"/>
      <c r="G43" s="2172"/>
      <c r="H43" s="2173"/>
      <c r="I43" s="1601">
        <v>0</v>
      </c>
      <c r="J43" s="1602">
        <f t="shared" si="0"/>
        <v>0</v>
      </c>
      <c r="K43" s="1549"/>
      <c r="L43" s="1549"/>
    </row>
    <row r="44" spans="1:12">
      <c r="A44" s="2174"/>
      <c r="B44" s="2175"/>
      <c r="C44" s="2176"/>
      <c r="D44" s="2177"/>
      <c r="E44" s="2178"/>
      <c r="F44" s="2179"/>
      <c r="G44" s="2172"/>
      <c r="H44" s="2173"/>
      <c r="I44" s="1605">
        <v>0</v>
      </c>
      <c r="J44" s="1606">
        <f t="shared" si="0"/>
        <v>0</v>
      </c>
      <c r="K44" s="1549"/>
      <c r="L44" s="1549"/>
    </row>
    <row r="45" spans="1:12">
      <c r="A45" s="2170" t="s">
        <v>1368</v>
      </c>
      <c r="B45" s="2171"/>
      <c r="C45" s="2171"/>
      <c r="D45" s="2171"/>
      <c r="E45" s="2171"/>
      <c r="F45" s="2171"/>
      <c r="G45" s="2171"/>
      <c r="H45" s="2171"/>
      <c r="I45" s="1571" t="s">
        <v>372</v>
      </c>
      <c r="J45" s="1572">
        <f>SUM(J17:J44)</f>
        <v>6580</v>
      </c>
      <c r="K45" s="1573"/>
      <c r="L45" s="1549"/>
    </row>
    <row r="46" spans="1:12">
      <c r="A46" s="1549"/>
      <c r="B46" s="1549"/>
      <c r="C46" s="1549"/>
      <c r="D46" s="1549"/>
      <c r="E46" s="1549"/>
      <c r="F46" s="1549"/>
      <c r="G46" s="1549"/>
      <c r="H46" s="1549"/>
      <c r="I46" s="1549"/>
      <c r="J46" s="1549"/>
      <c r="K46" s="1549"/>
      <c r="L46" s="1549"/>
    </row>
  </sheetData>
  <mergeCells count="97">
    <mergeCell ref="A42:C42"/>
    <mergeCell ref="D42:F42"/>
    <mergeCell ref="G42:H42"/>
    <mergeCell ref="A45:H45"/>
    <mergeCell ref="A43:C43"/>
    <mergeCell ref="D43:F43"/>
    <mergeCell ref="G43:H43"/>
    <mergeCell ref="A44:C44"/>
    <mergeCell ref="D44:F44"/>
    <mergeCell ref="G44:H44"/>
    <mergeCell ref="A39:C39"/>
    <mergeCell ref="D39:F39"/>
    <mergeCell ref="G39:H39"/>
    <mergeCell ref="G40:H40"/>
    <mergeCell ref="A41:C41"/>
    <mergeCell ref="D41:F41"/>
    <mergeCell ref="G41:H41"/>
    <mergeCell ref="A37:C37"/>
    <mergeCell ref="D37:F37"/>
    <mergeCell ref="G37:H37"/>
    <mergeCell ref="A38:C38"/>
    <mergeCell ref="D38:F38"/>
    <mergeCell ref="G38:H38"/>
    <mergeCell ref="A35:C35"/>
    <mergeCell ref="D35:F35"/>
    <mergeCell ref="G35:H35"/>
    <mergeCell ref="A36:C36"/>
    <mergeCell ref="D36:F36"/>
    <mergeCell ref="G36:H36"/>
    <mergeCell ref="A33:C33"/>
    <mergeCell ref="D33:F33"/>
    <mergeCell ref="G33:H33"/>
    <mergeCell ref="A34:C34"/>
    <mergeCell ref="D34:F34"/>
    <mergeCell ref="G34:H34"/>
    <mergeCell ref="A31:C31"/>
    <mergeCell ref="D31:F31"/>
    <mergeCell ref="G31:H31"/>
    <mergeCell ref="A32:C32"/>
    <mergeCell ref="D32:F32"/>
    <mergeCell ref="G32:H32"/>
    <mergeCell ref="A29:C29"/>
    <mergeCell ref="D29:F29"/>
    <mergeCell ref="G29:H29"/>
    <mergeCell ref="A30:C30"/>
    <mergeCell ref="D30:F30"/>
    <mergeCell ref="G30:H30"/>
    <mergeCell ref="A27:C27"/>
    <mergeCell ref="D27:F27"/>
    <mergeCell ref="G27:H27"/>
    <mergeCell ref="A28:C28"/>
    <mergeCell ref="D28:F28"/>
    <mergeCell ref="G28:H28"/>
    <mergeCell ref="A22:C22"/>
    <mergeCell ref="D22:F22"/>
    <mergeCell ref="G22:H22"/>
    <mergeCell ref="A26:C26"/>
    <mergeCell ref="D26:F26"/>
    <mergeCell ref="G26:H26"/>
    <mergeCell ref="A23:C23"/>
    <mergeCell ref="D23:F25"/>
    <mergeCell ref="G23:H23"/>
    <mergeCell ref="A24:C24"/>
    <mergeCell ref="G24:H24"/>
    <mergeCell ref="A25:C25"/>
    <mergeCell ref="G25:H25"/>
    <mergeCell ref="A15:E15"/>
    <mergeCell ref="A16:C16"/>
    <mergeCell ref="D16:F16"/>
    <mergeCell ref="G16:H16"/>
    <mergeCell ref="A17:C17"/>
    <mergeCell ref="D17:F21"/>
    <mergeCell ref="G17:H17"/>
    <mergeCell ref="A18:C18"/>
    <mergeCell ref="G18:H18"/>
    <mergeCell ref="A19:C19"/>
    <mergeCell ref="G19:H19"/>
    <mergeCell ref="A20:C20"/>
    <mergeCell ref="G20:H20"/>
    <mergeCell ref="A21:C21"/>
    <mergeCell ref="G21:H21"/>
    <mergeCell ref="A12:B14"/>
    <mergeCell ref="C12:E12"/>
    <mergeCell ref="G12:G14"/>
    <mergeCell ref="H12:J12"/>
    <mergeCell ref="C13:E13"/>
    <mergeCell ref="H13:J13"/>
    <mergeCell ref="C14:E14"/>
    <mergeCell ref="H14:J14"/>
    <mergeCell ref="A11:B11"/>
    <mergeCell ref="C11:E11"/>
    <mergeCell ref="H11:J11"/>
    <mergeCell ref="G3:J3"/>
    <mergeCell ref="A4:B4"/>
    <mergeCell ref="D4:E4"/>
    <mergeCell ref="A10:E10"/>
    <mergeCell ref="G10:J10"/>
  </mergeCells>
  <hyperlinks>
    <hyperlink ref="D9" r:id="rId1" xr:uid="{A3E67180-E979-4A4E-9F54-FD90C3046DAD}"/>
  </hyperlinks>
  <pageMargins left="0.7" right="0.7" top="0.75" bottom="0.75" header="0.3" footer="0.3"/>
  <pageSetup fitToHeight="0" orientation="portrait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4DF1C-6439-4321-966B-B5D942107D03}">
  <sheetPr>
    <pageSetUpPr fitToPage="1"/>
  </sheetPr>
  <dimension ref="A1:M46"/>
  <sheetViews>
    <sheetView topLeftCell="A19" workbookViewId="0">
      <selection activeCell="A45" sqref="A45:H45"/>
    </sheetView>
  </sheetViews>
  <sheetFormatPr defaultRowHeight="14.4"/>
  <cols>
    <col min="1" max="1" width="7" customWidth="1"/>
    <col min="2" max="2" width="2.88671875" customWidth="1"/>
    <col min="3" max="3" width="3.33203125" customWidth="1"/>
    <col min="4" max="4" width="14.6640625" customWidth="1"/>
    <col min="5" max="5" width="22.109375" customWidth="1"/>
    <col min="6" max="6" width="2.5546875" customWidth="1"/>
    <col min="8" max="8" width="8.5546875" customWidth="1"/>
    <col min="9" max="9" width="15.44140625" customWidth="1"/>
    <col min="10" max="10" width="16.109375" customWidth="1"/>
    <col min="11" max="11" width="9.109375" customWidth="1"/>
  </cols>
  <sheetData>
    <row r="1" spans="1:12">
      <c r="A1" s="1057"/>
      <c r="B1" s="1057"/>
      <c r="C1" s="1057"/>
      <c r="D1" s="1057"/>
      <c r="E1" s="1057"/>
      <c r="F1" s="1057"/>
      <c r="G1" s="1057"/>
      <c r="H1" s="1057"/>
      <c r="I1" s="1057"/>
      <c r="J1" s="1057"/>
      <c r="K1" s="1057"/>
      <c r="L1" s="1057"/>
    </row>
    <row r="2" spans="1:12" ht="99" customHeight="1">
      <c r="A2" s="1057"/>
      <c r="B2" s="1057"/>
      <c r="C2" s="1057"/>
      <c r="D2" s="1057"/>
      <c r="E2" s="1057"/>
      <c r="F2" s="1057"/>
      <c r="G2" s="1057"/>
      <c r="H2" s="1057"/>
      <c r="I2" s="1057"/>
      <c r="J2" s="1057"/>
      <c r="K2" s="1057"/>
      <c r="L2" s="1057"/>
    </row>
    <row r="3" spans="1:12" ht="27">
      <c r="A3" s="1057"/>
      <c r="B3" s="1057"/>
      <c r="C3" s="1057"/>
      <c r="D3" s="1057"/>
      <c r="E3" s="1057"/>
      <c r="F3" s="1057"/>
      <c r="G3" s="1057"/>
      <c r="H3" s="1057"/>
      <c r="I3" s="2186" t="s">
        <v>1313</v>
      </c>
      <c r="J3" s="2186"/>
      <c r="K3" s="1343"/>
      <c r="L3" s="1057"/>
    </row>
    <row r="4" spans="1:12" ht="15.6">
      <c r="A4" s="2187" t="s">
        <v>1314</v>
      </c>
      <c r="B4" s="2187"/>
      <c r="C4" s="2187"/>
      <c r="D4" s="2000" t="s">
        <v>1369</v>
      </c>
      <c r="E4" s="2000"/>
      <c r="F4" s="1059"/>
      <c r="G4" s="1057"/>
      <c r="H4" s="1057"/>
      <c r="I4" s="1978"/>
      <c r="J4" s="1978"/>
      <c r="K4" s="1057"/>
      <c r="L4" s="1057"/>
    </row>
    <row r="5" spans="1:12">
      <c r="A5" s="1057"/>
      <c r="B5" s="1057"/>
      <c r="C5" s="1057"/>
      <c r="D5" s="1060" t="s">
        <v>1316</v>
      </c>
      <c r="E5" s="1060"/>
      <c r="F5" s="1057"/>
      <c r="G5" s="1057"/>
      <c r="H5" s="1057"/>
      <c r="I5" s="1544" t="s">
        <v>831</v>
      </c>
      <c r="J5" s="1545" t="s">
        <v>1343</v>
      </c>
      <c r="K5" s="1346"/>
      <c r="L5" s="1057"/>
    </row>
    <row r="6" spans="1:12">
      <c r="A6" s="1057"/>
      <c r="B6" s="1057"/>
      <c r="C6" s="1057"/>
      <c r="D6" s="1060" t="s">
        <v>1319</v>
      </c>
      <c r="E6" s="1060"/>
      <c r="F6" s="1057"/>
      <c r="G6" s="1057"/>
      <c r="H6" s="1057"/>
      <c r="I6" s="1061">
        <v>46001</v>
      </c>
      <c r="J6" s="1080" t="s">
        <v>743</v>
      </c>
      <c r="K6" s="1347"/>
      <c r="L6" s="1057"/>
    </row>
    <row r="7" spans="1:12">
      <c r="A7" s="1057"/>
      <c r="B7" s="1057"/>
      <c r="C7" s="1057"/>
      <c r="D7" s="1060" t="s">
        <v>1320</v>
      </c>
      <c r="E7" s="1060"/>
      <c r="F7" s="1057"/>
      <c r="G7" s="1057"/>
      <c r="H7" s="1057"/>
      <c r="I7" s="1062"/>
      <c r="J7" s="1348"/>
      <c r="K7" s="1348"/>
      <c r="L7" s="1057"/>
    </row>
    <row r="8" spans="1:12">
      <c r="A8" s="1057"/>
      <c r="B8" s="1057"/>
      <c r="C8" s="1057"/>
      <c r="D8" s="1060" t="s">
        <v>1321</v>
      </c>
      <c r="E8" s="1060"/>
      <c r="F8" s="1057"/>
      <c r="G8" s="1057"/>
      <c r="H8" s="1057"/>
      <c r="I8" s="1062"/>
      <c r="J8" s="1348"/>
      <c r="K8" s="1348"/>
      <c r="L8" s="1057"/>
    </row>
    <row r="9" spans="1:12">
      <c r="A9" s="1057"/>
      <c r="B9" s="1057"/>
      <c r="C9" s="1057"/>
      <c r="D9" s="1114" t="s">
        <v>1322</v>
      </c>
      <c r="E9" s="1057"/>
      <c r="F9" s="1057"/>
      <c r="G9" s="1057"/>
      <c r="H9" s="1057"/>
      <c r="I9" s="1062"/>
      <c r="J9" s="1348"/>
      <c r="K9" s="1348"/>
      <c r="L9" s="1057"/>
    </row>
    <row r="10" spans="1:12" ht="15.6">
      <c r="A10" s="2188" t="s">
        <v>830</v>
      </c>
      <c r="B10" s="2189"/>
      <c r="C10" s="2189"/>
      <c r="D10" s="2189"/>
      <c r="E10" s="2190"/>
      <c r="F10" s="1978"/>
      <c r="G10" s="2191" t="s">
        <v>1323</v>
      </c>
      <c r="H10" s="2192"/>
      <c r="I10" s="2192"/>
      <c r="J10" s="2193"/>
      <c r="K10" s="1349"/>
      <c r="L10" s="1057"/>
    </row>
    <row r="11" spans="1:12">
      <c r="A11" s="2180" t="s">
        <v>1324</v>
      </c>
      <c r="B11" s="2181"/>
      <c r="C11" s="2182" t="s">
        <v>1311</v>
      </c>
      <c r="D11" s="2182"/>
      <c r="E11" s="2183"/>
      <c r="F11" s="1978"/>
      <c r="G11" s="1546" t="s">
        <v>1324</v>
      </c>
      <c r="H11" s="2184" t="s">
        <v>1370</v>
      </c>
      <c r="I11" s="2184"/>
      <c r="J11" s="2185"/>
      <c r="K11" s="1059"/>
      <c r="L11" s="1057"/>
    </row>
    <row r="12" spans="1:12">
      <c r="A12" s="2013" t="s">
        <v>1326</v>
      </c>
      <c r="B12" s="2014"/>
      <c r="C12" s="2017" t="s">
        <v>1371</v>
      </c>
      <c r="D12" s="2017"/>
      <c r="E12" s="2018"/>
      <c r="F12" s="1057"/>
      <c r="G12" s="2013" t="s">
        <v>1326</v>
      </c>
      <c r="H12" s="2021" t="s">
        <v>1372</v>
      </c>
      <c r="I12" s="2021"/>
      <c r="J12" s="2022"/>
      <c r="K12" s="1059"/>
      <c r="L12" s="1057"/>
    </row>
    <row r="13" spans="1:12">
      <c r="A13" s="2013"/>
      <c r="B13" s="2014"/>
      <c r="C13" s="2021"/>
      <c r="D13" s="2017"/>
      <c r="E13" s="2018"/>
      <c r="F13" s="1057"/>
      <c r="G13" s="2019"/>
      <c r="H13" s="2021" t="s">
        <v>1373</v>
      </c>
      <c r="I13" s="2021"/>
      <c r="J13" s="2022"/>
      <c r="K13" s="1059"/>
      <c r="L13" s="1057"/>
    </row>
    <row r="14" spans="1:12">
      <c r="A14" s="2015"/>
      <c r="B14" s="2016"/>
      <c r="C14" s="2023"/>
      <c r="D14" s="2024"/>
      <c r="E14" s="2025"/>
      <c r="F14" s="1057"/>
      <c r="G14" s="2020"/>
      <c r="H14" s="2194" t="s">
        <v>1374</v>
      </c>
      <c r="I14" s="2026"/>
      <c r="J14" s="2027"/>
      <c r="K14" s="1064"/>
      <c r="L14" s="1057"/>
    </row>
    <row r="15" spans="1:12">
      <c r="A15" s="2028"/>
      <c r="B15" s="2028"/>
      <c r="C15" s="2028"/>
      <c r="D15" s="2028"/>
      <c r="E15" s="2028"/>
      <c r="F15" s="1057"/>
      <c r="G15" s="1057"/>
      <c r="H15" s="1057"/>
      <c r="I15" s="1057"/>
      <c r="J15" s="1057"/>
      <c r="K15" s="1057"/>
      <c r="L15" s="1057"/>
    </row>
    <row r="16" spans="1:12">
      <c r="A16" s="2195" t="s">
        <v>1350</v>
      </c>
      <c r="B16" s="2196"/>
      <c r="C16" s="2197"/>
      <c r="D16" s="2198" t="s">
        <v>1351</v>
      </c>
      <c r="E16" s="2196"/>
      <c r="F16" s="2199"/>
      <c r="G16" s="2200" t="s">
        <v>1352</v>
      </c>
      <c r="H16" s="2201"/>
      <c r="I16" s="1547" t="s">
        <v>1353</v>
      </c>
      <c r="J16" s="1548" t="s">
        <v>1354</v>
      </c>
      <c r="K16" s="1057"/>
      <c r="L16" s="1057"/>
    </row>
    <row r="17" spans="1:13" ht="15" customHeight="1">
      <c r="A17" s="2036"/>
      <c r="B17" s="2037"/>
      <c r="C17" s="2038"/>
      <c r="D17" s="2039" t="s">
        <v>1375</v>
      </c>
      <c r="E17" s="2040"/>
      <c r="F17" s="2041"/>
      <c r="G17" s="2048"/>
      <c r="H17" s="2049"/>
      <c r="I17" s="1065">
        <v>0</v>
      </c>
      <c r="J17" s="1065">
        <f>G17*I17</f>
        <v>0</v>
      </c>
      <c r="K17" s="1057"/>
      <c r="L17" s="1057"/>
      <c r="M17" s="1117"/>
    </row>
    <row r="18" spans="1:13">
      <c r="A18" s="2036" t="s">
        <v>306</v>
      </c>
      <c r="B18" s="2037"/>
      <c r="C18" s="2038"/>
      <c r="D18" s="2042"/>
      <c r="E18" s="2043"/>
      <c r="F18" s="2044"/>
      <c r="G18" s="2048"/>
      <c r="H18" s="2049"/>
      <c r="I18" s="1409">
        <v>0</v>
      </c>
      <c r="J18" s="1066">
        <f t="shared" ref="J18:J44" si="0">G18*I18</f>
        <v>0</v>
      </c>
      <c r="K18" s="1057"/>
      <c r="L18" s="1057"/>
    </row>
    <row r="19" spans="1:13">
      <c r="A19" s="2036" t="s">
        <v>306</v>
      </c>
      <c r="B19" s="2037"/>
      <c r="C19" s="2038"/>
      <c r="D19" s="2042"/>
      <c r="E19" s="2043"/>
      <c r="F19" s="2044"/>
      <c r="G19" s="2048"/>
      <c r="H19" s="2049"/>
      <c r="I19" s="1409">
        <v>0</v>
      </c>
      <c r="J19" s="1066">
        <f t="shared" si="0"/>
        <v>0</v>
      </c>
      <c r="K19" s="1057"/>
      <c r="L19" s="1057"/>
    </row>
    <row r="20" spans="1:13">
      <c r="A20" s="2036" t="s">
        <v>306</v>
      </c>
      <c r="B20" s="2037"/>
      <c r="C20" s="2038"/>
      <c r="D20" s="2042"/>
      <c r="E20" s="2043"/>
      <c r="F20" s="2044"/>
      <c r="G20" s="2048"/>
      <c r="H20" s="2049"/>
      <c r="I20" s="1409">
        <v>0</v>
      </c>
      <c r="J20" s="1066">
        <f t="shared" si="0"/>
        <v>0</v>
      </c>
      <c r="K20" s="1057"/>
      <c r="L20" s="1057"/>
    </row>
    <row r="21" spans="1:13">
      <c r="A21" s="2036" t="s">
        <v>306</v>
      </c>
      <c r="B21" s="2037"/>
      <c r="C21" s="2038"/>
      <c r="D21" s="2045"/>
      <c r="E21" s="2046"/>
      <c r="F21" s="2047"/>
      <c r="G21" s="2048"/>
      <c r="H21" s="2049"/>
      <c r="I21" s="1409">
        <v>0</v>
      </c>
      <c r="J21" s="1066">
        <f t="shared" si="0"/>
        <v>0</v>
      </c>
      <c r="K21" s="1057"/>
      <c r="L21" s="1057"/>
    </row>
    <row r="22" spans="1:13" ht="15" customHeight="1">
      <c r="A22" s="2036"/>
      <c r="B22" s="2037"/>
      <c r="C22" s="2038"/>
      <c r="D22" s="2055"/>
      <c r="E22" s="2056"/>
      <c r="F22" s="2057"/>
      <c r="G22" s="2058"/>
      <c r="H22" s="2059"/>
      <c r="I22" s="1409">
        <v>0</v>
      </c>
      <c r="J22" s="1066">
        <f t="shared" si="0"/>
        <v>0</v>
      </c>
      <c r="K22" s="1057"/>
      <c r="L22" s="1057"/>
    </row>
    <row r="23" spans="1:13">
      <c r="A23" s="2036"/>
      <c r="B23" s="2037"/>
      <c r="C23" s="2038"/>
      <c r="D23" s="2202"/>
      <c r="E23" s="2203"/>
      <c r="F23" s="2204"/>
      <c r="G23" s="2053"/>
      <c r="H23" s="2054"/>
      <c r="I23" s="1409">
        <v>0</v>
      </c>
      <c r="J23" s="1066">
        <f t="shared" si="0"/>
        <v>0</v>
      </c>
      <c r="K23" s="1057"/>
      <c r="L23" s="1057"/>
    </row>
    <row r="24" spans="1:13" ht="15" customHeight="1">
      <c r="A24" s="2036"/>
      <c r="B24" s="2037"/>
      <c r="C24" s="2037"/>
      <c r="D24" s="2209" t="s">
        <v>1376</v>
      </c>
      <c r="E24" s="2210"/>
      <c r="F24" s="2211"/>
      <c r="G24" s="2205">
        <v>1</v>
      </c>
      <c r="H24" s="2054"/>
      <c r="I24" s="1409">
        <v>94.24</v>
      </c>
      <c r="J24" s="1066">
        <f t="shared" ref="J24" si="1">G24*I24</f>
        <v>94.24</v>
      </c>
      <c r="K24" s="1057"/>
      <c r="L24" s="1057"/>
    </row>
    <row r="25" spans="1:13" ht="15" customHeight="1">
      <c r="A25" s="2036"/>
      <c r="B25" s="2037"/>
      <c r="C25" s="2037"/>
      <c r="D25" s="2212" t="s">
        <v>1377</v>
      </c>
      <c r="E25" s="2213"/>
      <c r="F25" s="2214"/>
      <c r="G25" s="2205">
        <v>1</v>
      </c>
      <c r="H25" s="2054"/>
      <c r="I25" s="1409">
        <v>104.76</v>
      </c>
      <c r="J25" s="1066">
        <f t="shared" si="0"/>
        <v>104.76</v>
      </c>
      <c r="K25" s="1057"/>
      <c r="L25" s="1057"/>
    </row>
    <row r="26" spans="1:13">
      <c r="A26" s="2036"/>
      <c r="B26" s="2037"/>
      <c r="C26" s="2038"/>
      <c r="D26" s="2206" t="s">
        <v>1378</v>
      </c>
      <c r="E26" s="2207"/>
      <c r="F26" s="2208"/>
      <c r="G26" s="2053">
        <v>1</v>
      </c>
      <c r="H26" s="2054"/>
      <c r="I26" s="1409">
        <v>2227</v>
      </c>
      <c r="J26" s="1066">
        <f t="shared" si="0"/>
        <v>2227</v>
      </c>
      <c r="K26" s="1057"/>
      <c r="L26" s="1057"/>
    </row>
    <row r="27" spans="1:13">
      <c r="A27" s="2215"/>
      <c r="B27" s="2216"/>
      <c r="C27" s="2217"/>
      <c r="D27" s="2218" t="s">
        <v>1379</v>
      </c>
      <c r="E27" s="2219"/>
      <c r="F27" s="2220"/>
      <c r="G27" s="2058">
        <v>1</v>
      </c>
      <c r="H27" s="2059"/>
      <c r="I27" s="1409">
        <v>299</v>
      </c>
      <c r="J27" s="1066">
        <f t="shared" si="0"/>
        <v>299</v>
      </c>
      <c r="K27" s="1057"/>
      <c r="L27" s="1057"/>
    </row>
    <row r="28" spans="1:13">
      <c r="A28" s="2215"/>
      <c r="B28" s="2216"/>
      <c r="C28" s="2217"/>
      <c r="D28" s="2221" t="s">
        <v>1380</v>
      </c>
      <c r="E28" s="2222"/>
      <c r="F28" s="2223"/>
      <c r="G28" s="2058">
        <v>1</v>
      </c>
      <c r="H28" s="2059"/>
      <c r="I28" s="1409">
        <v>69.97</v>
      </c>
      <c r="J28" s="1066">
        <f t="shared" si="0"/>
        <v>69.97</v>
      </c>
      <c r="K28" s="1057"/>
      <c r="L28" s="1057"/>
    </row>
    <row r="29" spans="1:13">
      <c r="A29" s="2215"/>
      <c r="B29" s="2216"/>
      <c r="C29" s="2217"/>
      <c r="D29" s="2221" t="s">
        <v>1381</v>
      </c>
      <c r="E29" s="2222"/>
      <c r="F29" s="2223"/>
      <c r="G29" s="2058">
        <v>1</v>
      </c>
      <c r="H29" s="2059"/>
      <c r="I29" s="1409">
        <v>1098</v>
      </c>
      <c r="J29" s="1066">
        <f t="shared" si="0"/>
        <v>1098</v>
      </c>
      <c r="K29" s="1057"/>
      <c r="L29" s="1057"/>
    </row>
    <row r="30" spans="1:13">
      <c r="A30" s="2036"/>
      <c r="B30" s="2037"/>
      <c r="C30" s="2038"/>
      <c r="D30" s="2221" t="s">
        <v>1382</v>
      </c>
      <c r="E30" s="2222"/>
      <c r="F30" s="2223"/>
      <c r="G30" s="2058">
        <v>1</v>
      </c>
      <c r="H30" s="2059"/>
      <c r="I30" s="1409">
        <v>123.97</v>
      </c>
      <c r="J30" s="1066">
        <f t="shared" si="0"/>
        <v>123.97</v>
      </c>
      <c r="K30" s="1057"/>
      <c r="L30" s="1057"/>
    </row>
    <row r="31" spans="1:13">
      <c r="A31" s="2036"/>
      <c r="B31" s="2037"/>
      <c r="C31" s="2038"/>
      <c r="D31" s="2221" t="s">
        <v>1383</v>
      </c>
      <c r="E31" s="2222"/>
      <c r="F31" s="2223"/>
      <c r="G31" s="2058">
        <v>1</v>
      </c>
      <c r="H31" s="2059"/>
      <c r="I31" s="1409">
        <v>1098</v>
      </c>
      <c r="J31" s="1066">
        <f t="shared" si="0"/>
        <v>1098</v>
      </c>
      <c r="K31" s="1057"/>
      <c r="L31" s="1057"/>
    </row>
    <row r="32" spans="1:13">
      <c r="A32" s="2036"/>
      <c r="B32" s="2037"/>
      <c r="C32" s="2038"/>
      <c r="D32" s="2224" t="s">
        <v>1384</v>
      </c>
      <c r="E32" s="2225"/>
      <c r="F32" s="2226"/>
      <c r="G32" s="2058">
        <v>1</v>
      </c>
      <c r="H32" s="2059"/>
      <c r="I32" s="1409">
        <v>169</v>
      </c>
      <c r="J32" s="1066">
        <f t="shared" si="0"/>
        <v>169</v>
      </c>
      <c r="K32" s="1057"/>
      <c r="L32" s="1057"/>
    </row>
    <row r="33" spans="1:12">
      <c r="A33" s="2036"/>
      <c r="B33" s="2037"/>
      <c r="C33" s="2038"/>
      <c r="D33" s="2224"/>
      <c r="E33" s="2225"/>
      <c r="F33" s="2226"/>
      <c r="G33" s="2058"/>
      <c r="H33" s="2059"/>
      <c r="I33" s="1409">
        <v>0</v>
      </c>
      <c r="J33" s="1066">
        <f t="shared" si="0"/>
        <v>0</v>
      </c>
      <c r="K33" s="1057"/>
      <c r="L33" s="1057"/>
    </row>
    <row r="34" spans="1:12">
      <c r="A34" s="2068"/>
      <c r="B34" s="2069"/>
      <c r="C34" s="2070"/>
      <c r="D34" s="2227" t="s">
        <v>1385</v>
      </c>
      <c r="E34" s="2228"/>
      <c r="F34" s="2229"/>
      <c r="G34" s="2058">
        <v>1</v>
      </c>
      <c r="H34" s="2059"/>
      <c r="I34" s="1409">
        <v>79</v>
      </c>
      <c r="J34" s="1066">
        <f t="shared" si="0"/>
        <v>79</v>
      </c>
      <c r="K34" s="1057"/>
      <c r="L34" s="1057"/>
    </row>
    <row r="35" spans="1:12">
      <c r="A35" s="2036"/>
      <c r="B35" s="2037"/>
      <c r="C35" s="2038"/>
      <c r="D35" s="2224"/>
      <c r="E35" s="2225"/>
      <c r="F35" s="2226"/>
      <c r="G35" s="2058"/>
      <c r="H35" s="2059"/>
      <c r="I35" s="1409">
        <v>0</v>
      </c>
      <c r="J35" s="1066">
        <f t="shared" si="0"/>
        <v>0</v>
      </c>
      <c r="K35" s="1057"/>
      <c r="L35" s="1057"/>
    </row>
    <row r="36" spans="1:12">
      <c r="A36" s="2036"/>
      <c r="B36" s="2037"/>
      <c r="C36" s="2038"/>
      <c r="D36" s="2224"/>
      <c r="E36" s="2225"/>
      <c r="F36" s="2226"/>
      <c r="G36" s="2058"/>
      <c r="H36" s="2059"/>
      <c r="I36" s="1409">
        <v>0</v>
      </c>
      <c r="J36" s="1066">
        <f t="shared" si="0"/>
        <v>0</v>
      </c>
      <c r="K36" s="1057"/>
      <c r="L36" s="1057"/>
    </row>
    <row r="37" spans="1:12">
      <c r="A37" s="2036"/>
      <c r="B37" s="2037"/>
      <c r="C37" s="2038"/>
      <c r="D37" s="2224"/>
      <c r="E37" s="2225"/>
      <c r="F37" s="2226"/>
      <c r="G37" s="2058"/>
      <c r="H37" s="2059"/>
      <c r="I37" s="1409">
        <v>0</v>
      </c>
      <c r="J37" s="1066">
        <f t="shared" si="0"/>
        <v>0</v>
      </c>
      <c r="K37" s="1057"/>
      <c r="L37" s="1057"/>
    </row>
    <row r="38" spans="1:12">
      <c r="A38" s="2036"/>
      <c r="B38" s="2037"/>
      <c r="C38" s="2038"/>
      <c r="D38" s="2224"/>
      <c r="E38" s="2225"/>
      <c r="F38" s="2226"/>
      <c r="G38" s="2058"/>
      <c r="H38" s="2059"/>
      <c r="I38" s="1409">
        <v>0</v>
      </c>
      <c r="J38" s="1066">
        <f t="shared" si="0"/>
        <v>0</v>
      </c>
      <c r="K38" s="1057"/>
      <c r="L38" s="1057"/>
    </row>
    <row r="39" spans="1:12">
      <c r="A39" s="2036"/>
      <c r="B39" s="2037"/>
      <c r="C39" s="2038"/>
      <c r="D39" s="2224"/>
      <c r="E39" s="2225"/>
      <c r="F39" s="2226"/>
      <c r="G39" s="2058"/>
      <c r="H39" s="2059"/>
      <c r="I39" s="1409">
        <v>0</v>
      </c>
      <c r="J39" s="1066">
        <f t="shared" si="0"/>
        <v>0</v>
      </c>
      <c r="K39" s="1057"/>
      <c r="L39" s="1057"/>
    </row>
    <row r="40" spans="1:12">
      <c r="A40" s="1399"/>
      <c r="B40" s="1399"/>
      <c r="C40" s="1400"/>
      <c r="D40" s="1442"/>
      <c r="E40" s="1442"/>
      <c r="F40" s="1442"/>
      <c r="G40" s="2058"/>
      <c r="H40" s="2059"/>
      <c r="I40" s="1409">
        <v>0</v>
      </c>
      <c r="J40" s="1066">
        <f t="shared" si="0"/>
        <v>0</v>
      </c>
      <c r="K40" s="1057"/>
      <c r="L40" s="1057"/>
    </row>
    <row r="41" spans="1:12">
      <c r="A41" s="2036"/>
      <c r="B41" s="2037"/>
      <c r="C41" s="2038"/>
      <c r="D41" s="2224"/>
      <c r="E41" s="2225"/>
      <c r="F41" s="2226"/>
      <c r="G41" s="2058"/>
      <c r="H41" s="2059"/>
      <c r="I41" s="1409">
        <v>0</v>
      </c>
      <c r="J41" s="1066">
        <f t="shared" si="0"/>
        <v>0</v>
      </c>
      <c r="K41" s="1057"/>
      <c r="L41" s="1057"/>
    </row>
    <row r="42" spans="1:12">
      <c r="A42" s="2036"/>
      <c r="B42" s="2037"/>
      <c r="C42" s="2038"/>
      <c r="D42" s="2224"/>
      <c r="E42" s="2225"/>
      <c r="F42" s="2226"/>
      <c r="G42" s="2058"/>
      <c r="H42" s="2059"/>
      <c r="I42" s="1409">
        <v>0</v>
      </c>
      <c r="J42" s="1066">
        <f t="shared" si="0"/>
        <v>0</v>
      </c>
      <c r="K42" s="1057"/>
      <c r="L42" s="1057"/>
    </row>
    <row r="43" spans="1:12">
      <c r="A43" s="2036"/>
      <c r="B43" s="2037"/>
      <c r="C43" s="2038"/>
      <c r="D43" s="2224"/>
      <c r="E43" s="2225"/>
      <c r="F43" s="2226"/>
      <c r="G43" s="2079"/>
      <c r="H43" s="2080"/>
      <c r="I43" s="1409">
        <v>0</v>
      </c>
      <c r="J43" s="1066">
        <f t="shared" si="0"/>
        <v>0</v>
      </c>
      <c r="K43" s="1057"/>
      <c r="L43" s="1057"/>
    </row>
    <row r="44" spans="1:12">
      <c r="A44" s="2074"/>
      <c r="B44" s="2075"/>
      <c r="C44" s="2076"/>
      <c r="D44" s="2230"/>
      <c r="E44" s="2231"/>
      <c r="F44" s="2232"/>
      <c r="G44" s="2079"/>
      <c r="H44" s="2080"/>
      <c r="I44" s="1065">
        <v>0</v>
      </c>
      <c r="J44" s="1374">
        <f t="shared" si="0"/>
        <v>0</v>
      </c>
      <c r="K44" s="1057"/>
      <c r="L44" s="1057"/>
    </row>
    <row r="45" spans="1:12" ht="15" customHeight="1">
      <c r="A45" s="2081" t="s">
        <v>1386</v>
      </c>
      <c r="B45" s="2082"/>
      <c r="C45" s="2082"/>
      <c r="D45" s="2082"/>
      <c r="E45" s="2082"/>
      <c r="F45" s="2082"/>
      <c r="G45" s="2082"/>
      <c r="H45" s="2082"/>
      <c r="I45" s="1373" t="s">
        <v>372</v>
      </c>
      <c r="J45" s="1375">
        <f>SUM(J17:J44)</f>
        <v>5362.94</v>
      </c>
      <c r="K45" s="1372"/>
      <c r="L45" s="1057"/>
    </row>
    <row r="46" spans="1:12">
      <c r="A46" s="1057"/>
      <c r="B46" s="1057"/>
      <c r="C46" s="1057"/>
      <c r="D46" s="1057"/>
      <c r="E46" s="1057"/>
      <c r="F46" s="1057"/>
      <c r="G46" s="1057"/>
      <c r="H46" s="1057"/>
      <c r="I46" s="1057"/>
      <c r="J46" s="1057"/>
      <c r="K46" s="1057"/>
      <c r="L46" s="1057"/>
    </row>
  </sheetData>
  <mergeCells count="99">
    <mergeCell ref="A44:C44"/>
    <mergeCell ref="D44:F44"/>
    <mergeCell ref="G44:H44"/>
    <mergeCell ref="A45:H45"/>
    <mergeCell ref="A42:C42"/>
    <mergeCell ref="D42:F42"/>
    <mergeCell ref="G42:H42"/>
    <mergeCell ref="A43:C43"/>
    <mergeCell ref="D43:F43"/>
    <mergeCell ref="G43:H43"/>
    <mergeCell ref="A39:C39"/>
    <mergeCell ref="D39:F39"/>
    <mergeCell ref="G39:H39"/>
    <mergeCell ref="G40:H40"/>
    <mergeCell ref="A41:C41"/>
    <mergeCell ref="D41:F41"/>
    <mergeCell ref="G41:H41"/>
    <mergeCell ref="A37:C37"/>
    <mergeCell ref="D37:F37"/>
    <mergeCell ref="G37:H37"/>
    <mergeCell ref="A38:C38"/>
    <mergeCell ref="D38:F38"/>
    <mergeCell ref="G38:H38"/>
    <mergeCell ref="A35:C35"/>
    <mergeCell ref="D35:F35"/>
    <mergeCell ref="G35:H35"/>
    <mergeCell ref="A36:C36"/>
    <mergeCell ref="D36:F36"/>
    <mergeCell ref="G36:H36"/>
    <mergeCell ref="A33:C33"/>
    <mergeCell ref="D33:F33"/>
    <mergeCell ref="G33:H33"/>
    <mergeCell ref="A34:C34"/>
    <mergeCell ref="D34:F34"/>
    <mergeCell ref="G34:H34"/>
    <mergeCell ref="A31:C31"/>
    <mergeCell ref="D31:F31"/>
    <mergeCell ref="G31:H31"/>
    <mergeCell ref="A32:C32"/>
    <mergeCell ref="D32:F32"/>
    <mergeCell ref="G32:H32"/>
    <mergeCell ref="A29:C29"/>
    <mergeCell ref="D29:F29"/>
    <mergeCell ref="G29:H29"/>
    <mergeCell ref="A30:C30"/>
    <mergeCell ref="D30:F30"/>
    <mergeCell ref="G30:H30"/>
    <mergeCell ref="A27:C27"/>
    <mergeCell ref="D27:F27"/>
    <mergeCell ref="G27:H27"/>
    <mergeCell ref="A28:C28"/>
    <mergeCell ref="D28:F28"/>
    <mergeCell ref="G28:H28"/>
    <mergeCell ref="A24:C24"/>
    <mergeCell ref="G24:H24"/>
    <mergeCell ref="A25:C25"/>
    <mergeCell ref="D26:F26"/>
    <mergeCell ref="G25:H25"/>
    <mergeCell ref="A26:C26"/>
    <mergeCell ref="G26:H26"/>
    <mergeCell ref="D24:F24"/>
    <mergeCell ref="D25:F25"/>
    <mergeCell ref="A23:C23"/>
    <mergeCell ref="D23:F23"/>
    <mergeCell ref="G23:H23"/>
    <mergeCell ref="A22:C22"/>
    <mergeCell ref="D22:F22"/>
    <mergeCell ref="G22:H22"/>
    <mergeCell ref="A15:E15"/>
    <mergeCell ref="A16:C16"/>
    <mergeCell ref="D16:F16"/>
    <mergeCell ref="G16:H16"/>
    <mergeCell ref="A17:C17"/>
    <mergeCell ref="D17:F21"/>
    <mergeCell ref="G17:H17"/>
    <mergeCell ref="A18:C18"/>
    <mergeCell ref="G18:H18"/>
    <mergeCell ref="A19:C19"/>
    <mergeCell ref="G19:H19"/>
    <mergeCell ref="A20:C20"/>
    <mergeCell ref="G20:H20"/>
    <mergeCell ref="A21:C21"/>
    <mergeCell ref="G21:H21"/>
    <mergeCell ref="A12:B14"/>
    <mergeCell ref="C12:E12"/>
    <mergeCell ref="G12:G14"/>
    <mergeCell ref="H12:J12"/>
    <mergeCell ref="C13:E13"/>
    <mergeCell ref="H13:J13"/>
    <mergeCell ref="C14:E14"/>
    <mergeCell ref="H14:J14"/>
    <mergeCell ref="A11:B11"/>
    <mergeCell ref="C11:E11"/>
    <mergeCell ref="H11:J11"/>
    <mergeCell ref="I3:J3"/>
    <mergeCell ref="A4:C4"/>
    <mergeCell ref="D4:E4"/>
    <mergeCell ref="A10:E10"/>
    <mergeCell ref="G10:J10"/>
  </mergeCells>
  <hyperlinks>
    <hyperlink ref="D9" r:id="rId1" xr:uid="{6AC021AD-1114-4297-B7B8-BFF55C4EC82D}"/>
  </hyperlinks>
  <pageMargins left="0.7" right="0.7" top="0.75" bottom="0.75" header="0.3" footer="0.3"/>
  <pageSetup scale="88"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B63FB-2C3C-428B-87F2-FB14F6C9C2C4}">
  <sheetPr>
    <pageSetUpPr fitToPage="1"/>
  </sheetPr>
  <dimension ref="A1:M46"/>
  <sheetViews>
    <sheetView workbookViewId="0">
      <selection activeCell="A45" sqref="A45:H45"/>
    </sheetView>
  </sheetViews>
  <sheetFormatPr defaultRowHeight="14.4"/>
  <cols>
    <col min="1" max="1" width="7" customWidth="1"/>
    <col min="2" max="2" width="2.88671875" customWidth="1"/>
    <col min="3" max="3" width="3.33203125" customWidth="1"/>
    <col min="4" max="4" width="14.6640625" customWidth="1"/>
    <col min="5" max="5" width="22.109375" customWidth="1"/>
    <col min="6" max="6" width="2.5546875" customWidth="1"/>
    <col min="8" max="8" width="8.5546875" customWidth="1"/>
    <col min="9" max="9" width="15.44140625" customWidth="1"/>
    <col min="10" max="10" width="16.109375" customWidth="1"/>
    <col min="11" max="11" width="9.109375" customWidth="1"/>
  </cols>
  <sheetData>
    <row r="1" spans="1:12">
      <c r="A1" s="1057"/>
      <c r="B1" s="1057"/>
      <c r="C1" s="1057"/>
      <c r="D1" s="1057"/>
      <c r="E1" s="1057"/>
      <c r="F1" s="1057"/>
      <c r="G1" s="1057"/>
      <c r="H1" s="1057"/>
      <c r="I1" s="1057"/>
      <c r="J1" s="1057"/>
      <c r="K1" s="1057"/>
      <c r="L1" s="1057"/>
    </row>
    <row r="2" spans="1:12" ht="99" customHeight="1">
      <c r="A2" s="1057"/>
      <c r="B2" s="1057"/>
      <c r="C2" s="1057"/>
      <c r="D2" s="1057"/>
      <c r="E2" s="1057"/>
      <c r="F2" s="1057"/>
      <c r="G2" s="1057"/>
      <c r="H2" s="1057"/>
      <c r="I2" s="1057"/>
      <c r="J2" s="1057"/>
      <c r="K2" s="1057"/>
      <c r="L2" s="1057"/>
    </row>
    <row r="3" spans="1:12" ht="27">
      <c r="A3" s="1057"/>
      <c r="B3" s="1057"/>
      <c r="C3" s="1057"/>
      <c r="D3" s="1057"/>
      <c r="E3" s="1057"/>
      <c r="F3" s="1057"/>
      <c r="G3" s="1057"/>
      <c r="H3" s="1057"/>
      <c r="I3" s="2186" t="s">
        <v>1313</v>
      </c>
      <c r="J3" s="2186"/>
      <c r="K3" s="1343"/>
      <c r="L3" s="1057"/>
    </row>
    <row r="4" spans="1:12" ht="15.6">
      <c r="A4" s="2187" t="s">
        <v>1314</v>
      </c>
      <c r="B4" s="2187"/>
      <c r="C4" s="2187"/>
      <c r="D4" s="2000" t="s">
        <v>1369</v>
      </c>
      <c r="E4" s="2000"/>
      <c r="F4" s="1059"/>
      <c r="G4" s="1057"/>
      <c r="H4" s="1057"/>
      <c r="I4" s="1978"/>
      <c r="J4" s="1978"/>
      <c r="K4" s="1057"/>
      <c r="L4" s="1057"/>
    </row>
    <row r="5" spans="1:12">
      <c r="A5" s="1057"/>
      <c r="B5" s="1057"/>
      <c r="C5" s="1057"/>
      <c r="D5" s="1060" t="s">
        <v>1316</v>
      </c>
      <c r="E5" s="1060"/>
      <c r="F5" s="1057"/>
      <c r="G5" s="1057"/>
      <c r="H5" s="1057"/>
      <c r="I5" s="1544" t="s">
        <v>831</v>
      </c>
      <c r="J5" s="1545" t="s">
        <v>1343</v>
      </c>
      <c r="K5" s="1346"/>
      <c r="L5" s="1057"/>
    </row>
    <row r="6" spans="1:12">
      <c r="A6" s="1057"/>
      <c r="B6" s="1057"/>
      <c r="C6" s="1057"/>
      <c r="D6" s="1060" t="s">
        <v>1319</v>
      </c>
      <c r="E6" s="1060"/>
      <c r="F6" s="1057"/>
      <c r="G6" s="1057"/>
      <c r="H6" s="1057"/>
      <c r="I6" s="1061">
        <v>45828</v>
      </c>
      <c r="J6" s="1080" t="s">
        <v>797</v>
      </c>
      <c r="K6" s="1347"/>
      <c r="L6" s="1057"/>
    </row>
    <row r="7" spans="1:12">
      <c r="A7" s="1057"/>
      <c r="B7" s="1057"/>
      <c r="C7" s="1057"/>
      <c r="D7" s="1060" t="s">
        <v>1320</v>
      </c>
      <c r="E7" s="1060"/>
      <c r="F7" s="1057"/>
      <c r="G7" s="1057"/>
      <c r="H7" s="1057"/>
      <c r="I7" s="1062" t="s">
        <v>1387</v>
      </c>
      <c r="J7" s="1348"/>
      <c r="K7" s="1348"/>
      <c r="L7" s="1057"/>
    </row>
    <row r="8" spans="1:12">
      <c r="A8" s="1057"/>
      <c r="B8" s="1057"/>
      <c r="C8" s="1057"/>
      <c r="D8" s="1060" t="s">
        <v>1321</v>
      </c>
      <c r="E8" s="1060"/>
      <c r="F8" s="1057"/>
      <c r="G8" s="1057"/>
      <c r="H8" s="1057"/>
      <c r="I8" s="1062"/>
      <c r="J8" s="1348"/>
      <c r="K8" s="1348"/>
      <c r="L8" s="1057"/>
    </row>
    <row r="9" spans="1:12">
      <c r="A9" s="1057"/>
      <c r="B9" s="1057"/>
      <c r="C9" s="1057"/>
      <c r="D9" s="1114" t="s">
        <v>1322</v>
      </c>
      <c r="E9" s="1057"/>
      <c r="F9" s="1057"/>
      <c r="G9" s="1057"/>
      <c r="H9" s="1057"/>
      <c r="I9" s="1062"/>
      <c r="J9" s="1348"/>
      <c r="K9" s="1348"/>
      <c r="L9" s="1057"/>
    </row>
    <row r="10" spans="1:12" ht="15.6">
      <c r="A10" s="2188" t="s">
        <v>830</v>
      </c>
      <c r="B10" s="2189"/>
      <c r="C10" s="2189"/>
      <c r="D10" s="2189"/>
      <c r="E10" s="2190"/>
      <c r="F10" s="1978"/>
      <c r="G10" s="2191" t="s">
        <v>1323</v>
      </c>
      <c r="H10" s="2192"/>
      <c r="I10" s="2192"/>
      <c r="J10" s="2193"/>
      <c r="K10" s="1349"/>
      <c r="L10" s="1057"/>
    </row>
    <row r="11" spans="1:12">
      <c r="A11" s="2180" t="s">
        <v>1324</v>
      </c>
      <c r="B11" s="2181"/>
      <c r="C11" s="2182" t="s">
        <v>996</v>
      </c>
      <c r="D11" s="2182"/>
      <c r="E11" s="2183"/>
      <c r="F11" s="1978"/>
      <c r="G11" s="1546" t="s">
        <v>1324</v>
      </c>
      <c r="H11" s="2184" t="s">
        <v>1388</v>
      </c>
      <c r="I11" s="2184"/>
      <c r="J11" s="2185"/>
      <c r="K11" s="1059"/>
      <c r="L11" s="1057"/>
    </row>
    <row r="12" spans="1:12">
      <c r="A12" s="2013" t="s">
        <v>1326</v>
      </c>
      <c r="B12" s="2014"/>
      <c r="C12" s="2017"/>
      <c r="D12" s="2017"/>
      <c r="E12" s="2018"/>
      <c r="F12" s="1057"/>
      <c r="G12" s="2013" t="s">
        <v>1326</v>
      </c>
      <c r="H12" s="2021" t="s">
        <v>1327</v>
      </c>
      <c r="I12" s="2021"/>
      <c r="J12" s="2022"/>
      <c r="K12" s="1059"/>
      <c r="L12" s="1057"/>
    </row>
    <row r="13" spans="1:12">
      <c r="A13" s="2013"/>
      <c r="B13" s="2014"/>
      <c r="C13" s="2021" t="s">
        <v>1389</v>
      </c>
      <c r="D13" s="2017"/>
      <c r="E13" s="2018"/>
      <c r="F13" s="1057"/>
      <c r="G13" s="2019"/>
      <c r="H13" s="2021" t="s">
        <v>1390</v>
      </c>
      <c r="I13" s="2021"/>
      <c r="J13" s="2022"/>
      <c r="K13" s="1059"/>
      <c r="L13" s="1057"/>
    </row>
    <row r="14" spans="1:12">
      <c r="A14" s="2015"/>
      <c r="B14" s="2016"/>
      <c r="C14" s="2023" t="s">
        <v>1391</v>
      </c>
      <c r="D14" s="2024"/>
      <c r="E14" s="2025"/>
      <c r="F14" s="1057"/>
      <c r="G14" s="2020"/>
      <c r="H14" s="2026" t="s">
        <v>1331</v>
      </c>
      <c r="I14" s="2026"/>
      <c r="J14" s="2027"/>
      <c r="K14" s="1064"/>
      <c r="L14" s="1057"/>
    </row>
    <row r="15" spans="1:12">
      <c r="A15" s="2028"/>
      <c r="B15" s="2028"/>
      <c r="C15" s="2028"/>
      <c r="D15" s="2028"/>
      <c r="E15" s="2028"/>
      <c r="F15" s="1057"/>
      <c r="G15" s="1057"/>
      <c r="H15" s="1057"/>
      <c r="I15" s="1057"/>
      <c r="J15" s="1057"/>
      <c r="K15" s="1057"/>
      <c r="L15" s="1057"/>
    </row>
    <row r="16" spans="1:12">
      <c r="A16" s="2195" t="s">
        <v>1350</v>
      </c>
      <c r="B16" s="2196"/>
      <c r="C16" s="2197"/>
      <c r="D16" s="2198" t="s">
        <v>1351</v>
      </c>
      <c r="E16" s="2196"/>
      <c r="F16" s="2199"/>
      <c r="G16" s="2200" t="s">
        <v>1352</v>
      </c>
      <c r="H16" s="2201"/>
      <c r="I16" s="1547" t="s">
        <v>1353</v>
      </c>
      <c r="J16" s="1548" t="s">
        <v>1354</v>
      </c>
      <c r="K16" s="1057"/>
      <c r="L16" s="1057"/>
    </row>
    <row r="17" spans="1:13" ht="15" customHeight="1">
      <c r="A17" s="2036"/>
      <c r="B17" s="2037"/>
      <c r="C17" s="2038"/>
      <c r="D17" s="2039" t="s">
        <v>1392</v>
      </c>
      <c r="E17" s="2040"/>
      <c r="F17" s="2041"/>
      <c r="G17" s="2048"/>
      <c r="H17" s="2049"/>
      <c r="I17" s="1065">
        <v>0</v>
      </c>
      <c r="J17" s="1065">
        <f>G17*I17</f>
        <v>0</v>
      </c>
      <c r="K17" s="1057"/>
      <c r="L17" s="1057"/>
      <c r="M17" s="1117"/>
    </row>
    <row r="18" spans="1:13">
      <c r="A18" s="2036" t="s">
        <v>306</v>
      </c>
      <c r="B18" s="2037"/>
      <c r="C18" s="2038"/>
      <c r="D18" s="2042"/>
      <c r="E18" s="2043"/>
      <c r="F18" s="2044"/>
      <c r="G18" s="2048"/>
      <c r="H18" s="2049"/>
      <c r="I18" s="1409">
        <v>0</v>
      </c>
      <c r="J18" s="1066">
        <f t="shared" ref="J18:J44" si="0">G18*I18</f>
        <v>0</v>
      </c>
      <c r="K18" s="1057"/>
      <c r="L18" s="1057"/>
    </row>
    <row r="19" spans="1:13">
      <c r="A19" s="2036" t="s">
        <v>306</v>
      </c>
      <c r="B19" s="2037"/>
      <c r="C19" s="2038"/>
      <c r="D19" s="2042"/>
      <c r="E19" s="2043"/>
      <c r="F19" s="2044"/>
      <c r="G19" s="2048"/>
      <c r="H19" s="2049"/>
      <c r="I19" s="1409">
        <v>0</v>
      </c>
      <c r="J19" s="1066">
        <f t="shared" si="0"/>
        <v>0</v>
      </c>
      <c r="K19" s="1057"/>
      <c r="L19" s="1057"/>
    </row>
    <row r="20" spans="1:13">
      <c r="A20" s="2036" t="s">
        <v>306</v>
      </c>
      <c r="B20" s="2037"/>
      <c r="C20" s="2038"/>
      <c r="D20" s="2042"/>
      <c r="E20" s="2043"/>
      <c r="F20" s="2044"/>
      <c r="G20" s="2048"/>
      <c r="H20" s="2049"/>
      <c r="I20" s="1409">
        <v>0</v>
      </c>
      <c r="J20" s="1066">
        <f t="shared" si="0"/>
        <v>0</v>
      </c>
      <c r="K20" s="1057"/>
      <c r="L20" s="1057"/>
    </row>
    <row r="21" spans="1:13">
      <c r="A21" s="2036" t="s">
        <v>306</v>
      </c>
      <c r="B21" s="2037"/>
      <c r="C21" s="2038"/>
      <c r="D21" s="2045"/>
      <c r="E21" s="2046"/>
      <c r="F21" s="2047"/>
      <c r="G21" s="2048"/>
      <c r="H21" s="2049"/>
      <c r="I21" s="1409">
        <v>0</v>
      </c>
      <c r="J21" s="1066">
        <f t="shared" si="0"/>
        <v>0</v>
      </c>
      <c r="K21" s="1057"/>
      <c r="L21" s="1057"/>
    </row>
    <row r="22" spans="1:13" ht="15" customHeight="1">
      <c r="A22" s="2036"/>
      <c r="B22" s="2037"/>
      <c r="C22" s="2038"/>
      <c r="D22" s="2055"/>
      <c r="E22" s="2056"/>
      <c r="F22" s="2057"/>
      <c r="G22" s="2058"/>
      <c r="H22" s="2059"/>
      <c r="I22" s="1409">
        <v>0</v>
      </c>
      <c r="J22" s="1066">
        <f t="shared" si="0"/>
        <v>0</v>
      </c>
      <c r="K22" s="1057"/>
      <c r="L22" s="1057"/>
    </row>
    <row r="23" spans="1:13">
      <c r="A23" s="2036"/>
      <c r="B23" s="2037"/>
      <c r="C23" s="2038"/>
      <c r="D23" s="2050"/>
      <c r="E23" s="2051"/>
      <c r="F23" s="2052"/>
      <c r="G23" s="2053"/>
      <c r="H23" s="2054"/>
      <c r="I23" s="1409">
        <v>0</v>
      </c>
      <c r="J23" s="1066">
        <f t="shared" si="0"/>
        <v>0</v>
      </c>
      <c r="K23" s="1057"/>
      <c r="L23" s="1057"/>
    </row>
    <row r="24" spans="1:13">
      <c r="A24" s="2036"/>
      <c r="B24" s="2037"/>
      <c r="C24" s="2038"/>
      <c r="D24" s="2050" t="s">
        <v>1393</v>
      </c>
      <c r="E24" s="2051"/>
      <c r="F24" s="2052"/>
      <c r="G24" s="2053">
        <v>1</v>
      </c>
      <c r="H24" s="2054"/>
      <c r="I24" s="1409">
        <v>15670</v>
      </c>
      <c r="J24" s="1066">
        <f t="shared" si="0"/>
        <v>15670</v>
      </c>
      <c r="K24" s="1057"/>
      <c r="L24" s="1057"/>
    </row>
    <row r="25" spans="1:13" ht="15" customHeight="1">
      <c r="A25" s="2036"/>
      <c r="B25" s="2037"/>
      <c r="C25" s="2038"/>
      <c r="D25" s="2233"/>
      <c r="E25" s="2064"/>
      <c r="F25" s="2065"/>
      <c r="G25" s="2053"/>
      <c r="H25" s="2054"/>
      <c r="I25" s="1409">
        <v>0</v>
      </c>
      <c r="J25" s="1066">
        <f t="shared" si="0"/>
        <v>0</v>
      </c>
      <c r="K25" s="1057"/>
      <c r="L25" s="1057"/>
    </row>
    <row r="26" spans="1:13">
      <c r="A26" s="2036"/>
      <c r="B26" s="2037"/>
      <c r="C26" s="2038"/>
      <c r="D26" s="2050"/>
      <c r="E26" s="2051"/>
      <c r="F26" s="2052"/>
      <c r="G26" s="2053"/>
      <c r="H26" s="2054"/>
      <c r="I26" s="1409">
        <v>0</v>
      </c>
      <c r="J26" s="1066">
        <f t="shared" si="0"/>
        <v>0</v>
      </c>
      <c r="K26" s="1057"/>
      <c r="L26" s="1057"/>
    </row>
    <row r="27" spans="1:13">
      <c r="A27" s="2215"/>
      <c r="B27" s="2216"/>
      <c r="C27" s="2217"/>
      <c r="D27" s="2050"/>
      <c r="E27" s="2051"/>
      <c r="F27" s="2052"/>
      <c r="G27" s="2058"/>
      <c r="H27" s="2059"/>
      <c r="I27" s="1409">
        <v>0</v>
      </c>
      <c r="J27" s="1066">
        <f t="shared" si="0"/>
        <v>0</v>
      </c>
      <c r="K27" s="1057"/>
      <c r="L27" s="1057"/>
    </row>
    <row r="28" spans="1:13">
      <c r="A28" s="2215"/>
      <c r="B28" s="2216"/>
      <c r="C28" s="2217"/>
      <c r="D28" s="2221"/>
      <c r="E28" s="2222"/>
      <c r="F28" s="2223"/>
      <c r="G28" s="2058"/>
      <c r="H28" s="2059"/>
      <c r="I28" s="1409">
        <v>0</v>
      </c>
      <c r="J28" s="1066">
        <f t="shared" si="0"/>
        <v>0</v>
      </c>
      <c r="K28" s="1057"/>
      <c r="L28" s="1057"/>
    </row>
    <row r="29" spans="1:13">
      <c r="A29" s="2215"/>
      <c r="B29" s="2216"/>
      <c r="C29" s="2217"/>
      <c r="D29" s="2221"/>
      <c r="E29" s="2222"/>
      <c r="F29" s="2223"/>
      <c r="G29" s="2058"/>
      <c r="H29" s="2059"/>
      <c r="I29" s="1409">
        <v>0</v>
      </c>
      <c r="J29" s="1066">
        <f t="shared" si="0"/>
        <v>0</v>
      </c>
      <c r="K29" s="1057"/>
      <c r="L29" s="1057"/>
    </row>
    <row r="30" spans="1:13">
      <c r="A30" s="2036"/>
      <c r="B30" s="2037"/>
      <c r="C30" s="2038"/>
      <c r="D30" s="2221"/>
      <c r="E30" s="2222"/>
      <c r="F30" s="2223"/>
      <c r="G30" s="2058"/>
      <c r="H30" s="2059"/>
      <c r="I30" s="1409">
        <v>0</v>
      </c>
      <c r="J30" s="1066">
        <f t="shared" si="0"/>
        <v>0</v>
      </c>
      <c r="K30" s="1057"/>
      <c r="L30" s="1057"/>
    </row>
    <row r="31" spans="1:13">
      <c r="A31" s="2036"/>
      <c r="B31" s="2037"/>
      <c r="C31" s="2038"/>
      <c r="D31" s="2221"/>
      <c r="E31" s="2222"/>
      <c r="F31" s="2223"/>
      <c r="G31" s="2058"/>
      <c r="H31" s="2059"/>
      <c r="I31" s="1409">
        <v>0</v>
      </c>
      <c r="J31" s="1066">
        <f t="shared" si="0"/>
        <v>0</v>
      </c>
      <c r="K31" s="1057"/>
      <c r="L31" s="1057"/>
    </row>
    <row r="32" spans="1:13">
      <c r="A32" s="2036"/>
      <c r="B32" s="2037"/>
      <c r="C32" s="2038"/>
      <c r="D32" s="2224"/>
      <c r="E32" s="2225"/>
      <c r="F32" s="2226"/>
      <c r="G32" s="2058"/>
      <c r="H32" s="2059"/>
      <c r="I32" s="1409">
        <v>0</v>
      </c>
      <c r="J32" s="1066">
        <f t="shared" si="0"/>
        <v>0</v>
      </c>
      <c r="K32" s="1057"/>
      <c r="L32" s="1057"/>
    </row>
    <row r="33" spans="1:12">
      <c r="A33" s="2036"/>
      <c r="B33" s="2037"/>
      <c r="C33" s="2038"/>
      <c r="D33" s="2224"/>
      <c r="E33" s="2225"/>
      <c r="F33" s="2226"/>
      <c r="G33" s="2058"/>
      <c r="H33" s="2059"/>
      <c r="I33" s="1409">
        <v>0</v>
      </c>
      <c r="J33" s="1066">
        <f t="shared" si="0"/>
        <v>0</v>
      </c>
      <c r="K33" s="1057"/>
      <c r="L33" s="1057"/>
    </row>
    <row r="34" spans="1:12">
      <c r="A34" s="2068"/>
      <c r="B34" s="2069"/>
      <c r="C34" s="2070"/>
      <c r="D34" s="2227"/>
      <c r="E34" s="2228"/>
      <c r="F34" s="2229"/>
      <c r="G34" s="2058"/>
      <c r="H34" s="2059"/>
      <c r="I34" s="1409">
        <v>0</v>
      </c>
      <c r="J34" s="1066">
        <f t="shared" si="0"/>
        <v>0</v>
      </c>
      <c r="K34" s="1057"/>
      <c r="L34" s="1057"/>
    </row>
    <row r="35" spans="1:12">
      <c r="A35" s="2036"/>
      <c r="B35" s="2037"/>
      <c r="C35" s="2038"/>
      <c r="D35" s="2224"/>
      <c r="E35" s="2225"/>
      <c r="F35" s="2226"/>
      <c r="G35" s="2058"/>
      <c r="H35" s="2059"/>
      <c r="I35" s="1409">
        <v>0</v>
      </c>
      <c r="J35" s="1066">
        <f t="shared" si="0"/>
        <v>0</v>
      </c>
      <c r="K35" s="1057"/>
      <c r="L35" s="1057"/>
    </row>
    <row r="36" spans="1:12">
      <c r="A36" s="2036"/>
      <c r="B36" s="2037"/>
      <c r="C36" s="2038"/>
      <c r="D36" s="2224"/>
      <c r="E36" s="2225"/>
      <c r="F36" s="2226"/>
      <c r="G36" s="2058"/>
      <c r="H36" s="2059"/>
      <c r="I36" s="1409">
        <v>0</v>
      </c>
      <c r="J36" s="1066">
        <f t="shared" si="0"/>
        <v>0</v>
      </c>
      <c r="K36" s="1057"/>
      <c r="L36" s="1057"/>
    </row>
    <row r="37" spans="1:12">
      <c r="A37" s="2036"/>
      <c r="B37" s="2037"/>
      <c r="C37" s="2038"/>
      <c r="D37" s="2224"/>
      <c r="E37" s="2225"/>
      <c r="F37" s="2226"/>
      <c r="G37" s="2058"/>
      <c r="H37" s="2059"/>
      <c r="I37" s="1409">
        <v>0</v>
      </c>
      <c r="J37" s="1066">
        <f t="shared" si="0"/>
        <v>0</v>
      </c>
      <c r="K37" s="1057"/>
      <c r="L37" s="1057"/>
    </row>
    <row r="38" spans="1:12">
      <c r="A38" s="2036"/>
      <c r="B38" s="2037"/>
      <c r="C38" s="2038"/>
      <c r="D38" s="2224"/>
      <c r="E38" s="2225"/>
      <c r="F38" s="2226"/>
      <c r="G38" s="2058"/>
      <c r="H38" s="2059"/>
      <c r="I38" s="1409">
        <v>0</v>
      </c>
      <c r="J38" s="1066">
        <f t="shared" si="0"/>
        <v>0</v>
      </c>
      <c r="K38" s="1057"/>
      <c r="L38" s="1057"/>
    </row>
    <row r="39" spans="1:12">
      <c r="A39" s="2036"/>
      <c r="B39" s="2037"/>
      <c r="C39" s="2038"/>
      <c r="D39" s="2224"/>
      <c r="E39" s="2225"/>
      <c r="F39" s="2226"/>
      <c r="G39" s="2058"/>
      <c r="H39" s="2059"/>
      <c r="I39" s="1409">
        <v>0</v>
      </c>
      <c r="J39" s="1066">
        <f t="shared" si="0"/>
        <v>0</v>
      </c>
      <c r="K39" s="1057"/>
      <c r="L39" s="1057"/>
    </row>
    <row r="40" spans="1:12">
      <c r="A40" s="1399"/>
      <c r="B40" s="1399"/>
      <c r="C40" s="1400"/>
      <c r="D40" s="1442"/>
      <c r="E40" s="1442"/>
      <c r="F40" s="1442"/>
      <c r="G40" s="2058"/>
      <c r="H40" s="2059"/>
      <c r="I40" s="1409">
        <v>0</v>
      </c>
      <c r="J40" s="1066">
        <f t="shared" si="0"/>
        <v>0</v>
      </c>
      <c r="K40" s="1057"/>
      <c r="L40" s="1057"/>
    </row>
    <row r="41" spans="1:12">
      <c r="A41" s="2036"/>
      <c r="B41" s="2037"/>
      <c r="C41" s="2038"/>
      <c r="D41" s="2224"/>
      <c r="E41" s="2225"/>
      <c r="F41" s="2226"/>
      <c r="G41" s="2058"/>
      <c r="H41" s="2059"/>
      <c r="I41" s="1409">
        <v>0</v>
      </c>
      <c r="J41" s="1066">
        <f t="shared" si="0"/>
        <v>0</v>
      </c>
      <c r="K41" s="1057"/>
      <c r="L41" s="1057"/>
    </row>
    <row r="42" spans="1:12">
      <c r="A42" s="2036"/>
      <c r="B42" s="2037"/>
      <c r="C42" s="2038"/>
      <c r="D42" s="2224"/>
      <c r="E42" s="2225"/>
      <c r="F42" s="2226"/>
      <c r="G42" s="2058"/>
      <c r="H42" s="2059"/>
      <c r="I42" s="1409">
        <v>0</v>
      </c>
      <c r="J42" s="1066">
        <f t="shared" si="0"/>
        <v>0</v>
      </c>
      <c r="K42" s="1057"/>
      <c r="L42" s="1057"/>
    </row>
    <row r="43" spans="1:12">
      <c r="A43" s="2036"/>
      <c r="B43" s="2037"/>
      <c r="C43" s="2038"/>
      <c r="D43" s="2224"/>
      <c r="E43" s="2225"/>
      <c r="F43" s="2226"/>
      <c r="G43" s="2079"/>
      <c r="H43" s="2080"/>
      <c r="I43" s="1409">
        <v>0</v>
      </c>
      <c r="J43" s="1066">
        <f t="shared" si="0"/>
        <v>0</v>
      </c>
      <c r="K43" s="1057"/>
      <c r="L43" s="1057"/>
    </row>
    <row r="44" spans="1:12">
      <c r="A44" s="2074"/>
      <c r="B44" s="2075"/>
      <c r="C44" s="2076"/>
      <c r="D44" s="2230"/>
      <c r="E44" s="2231"/>
      <c r="F44" s="2232"/>
      <c r="G44" s="2079"/>
      <c r="H44" s="2080"/>
      <c r="I44" s="1065">
        <v>0</v>
      </c>
      <c r="J44" s="1374">
        <f t="shared" si="0"/>
        <v>0</v>
      </c>
      <c r="K44" s="1057"/>
      <c r="L44" s="1057"/>
    </row>
    <row r="45" spans="1:12" ht="15" customHeight="1">
      <c r="A45" s="2081" t="s">
        <v>1394</v>
      </c>
      <c r="B45" s="2082"/>
      <c r="C45" s="2082"/>
      <c r="D45" s="2082"/>
      <c r="E45" s="2082"/>
      <c r="F45" s="2082"/>
      <c r="G45" s="2082"/>
      <c r="H45" s="2082"/>
      <c r="I45" s="1373" t="s">
        <v>372</v>
      </c>
      <c r="J45" s="1375">
        <f>SUM(J17:J44)</f>
        <v>15670</v>
      </c>
      <c r="K45" s="1372"/>
      <c r="L45" s="1057"/>
    </row>
    <row r="46" spans="1:12">
      <c r="A46" s="1057"/>
      <c r="B46" s="1057"/>
      <c r="C46" s="1057"/>
      <c r="D46" s="1057"/>
      <c r="E46" s="1057"/>
      <c r="F46" s="1057"/>
      <c r="G46" s="1057"/>
      <c r="H46" s="1057"/>
      <c r="I46" s="1057"/>
      <c r="J46" s="1057"/>
      <c r="K46" s="1057"/>
      <c r="L46" s="1057"/>
    </row>
  </sheetData>
  <mergeCells count="99">
    <mergeCell ref="A45:H45"/>
    <mergeCell ref="A42:C42"/>
    <mergeCell ref="D42:F42"/>
    <mergeCell ref="G42:H42"/>
    <mergeCell ref="A43:C43"/>
    <mergeCell ref="D43:F43"/>
    <mergeCell ref="G43:H43"/>
    <mergeCell ref="G40:H40"/>
    <mergeCell ref="A41:C41"/>
    <mergeCell ref="D41:F41"/>
    <mergeCell ref="G41:H41"/>
    <mergeCell ref="A44:C44"/>
    <mergeCell ref="D44:F44"/>
    <mergeCell ref="G44:H44"/>
    <mergeCell ref="A38:C38"/>
    <mergeCell ref="D38:F38"/>
    <mergeCell ref="G38:H38"/>
    <mergeCell ref="A39:C39"/>
    <mergeCell ref="D39:F39"/>
    <mergeCell ref="G39:H39"/>
    <mergeCell ref="A36:C36"/>
    <mergeCell ref="D36:F36"/>
    <mergeCell ref="G36:H36"/>
    <mergeCell ref="A37:C37"/>
    <mergeCell ref="D37:F37"/>
    <mergeCell ref="G37:H37"/>
    <mergeCell ref="A34:C34"/>
    <mergeCell ref="D34:F34"/>
    <mergeCell ref="G34:H34"/>
    <mergeCell ref="A35:C35"/>
    <mergeCell ref="D35:F35"/>
    <mergeCell ref="G35:H35"/>
    <mergeCell ref="A32:C32"/>
    <mergeCell ref="D32:F32"/>
    <mergeCell ref="G32:H32"/>
    <mergeCell ref="A33:C33"/>
    <mergeCell ref="D33:F33"/>
    <mergeCell ref="G33:H33"/>
    <mergeCell ref="A30:C30"/>
    <mergeCell ref="D30:F30"/>
    <mergeCell ref="G30:H30"/>
    <mergeCell ref="A31:C31"/>
    <mergeCell ref="D31:F31"/>
    <mergeCell ref="G31:H31"/>
    <mergeCell ref="A28:C28"/>
    <mergeCell ref="D28:F28"/>
    <mergeCell ref="G28:H28"/>
    <mergeCell ref="A29:C29"/>
    <mergeCell ref="D29:F29"/>
    <mergeCell ref="G29:H29"/>
    <mergeCell ref="A26:C26"/>
    <mergeCell ref="D26:F26"/>
    <mergeCell ref="G26:H26"/>
    <mergeCell ref="A27:C27"/>
    <mergeCell ref="D27:F27"/>
    <mergeCell ref="G27:H27"/>
    <mergeCell ref="A24:C24"/>
    <mergeCell ref="D24:F24"/>
    <mergeCell ref="G24:H24"/>
    <mergeCell ref="A25:C25"/>
    <mergeCell ref="D25:F25"/>
    <mergeCell ref="G25:H25"/>
    <mergeCell ref="A23:C23"/>
    <mergeCell ref="D23:F23"/>
    <mergeCell ref="G23:H23"/>
    <mergeCell ref="A22:C22"/>
    <mergeCell ref="D22:F22"/>
    <mergeCell ref="G22:H22"/>
    <mergeCell ref="A15:E15"/>
    <mergeCell ref="A16:C16"/>
    <mergeCell ref="D16:F16"/>
    <mergeCell ref="G16:H16"/>
    <mergeCell ref="A17:C17"/>
    <mergeCell ref="D17:F21"/>
    <mergeCell ref="G17:H17"/>
    <mergeCell ref="A18:C18"/>
    <mergeCell ref="G18:H18"/>
    <mergeCell ref="A19:C19"/>
    <mergeCell ref="G19:H19"/>
    <mergeCell ref="A20:C20"/>
    <mergeCell ref="G20:H20"/>
    <mergeCell ref="A21:C21"/>
    <mergeCell ref="G21:H21"/>
    <mergeCell ref="A12:B14"/>
    <mergeCell ref="C12:E12"/>
    <mergeCell ref="G12:G14"/>
    <mergeCell ref="H12:J12"/>
    <mergeCell ref="C13:E13"/>
    <mergeCell ref="H13:J13"/>
    <mergeCell ref="C14:E14"/>
    <mergeCell ref="H14:J14"/>
    <mergeCell ref="A11:B11"/>
    <mergeCell ref="C11:E11"/>
    <mergeCell ref="H11:J11"/>
    <mergeCell ref="I3:J3"/>
    <mergeCell ref="A4:C4"/>
    <mergeCell ref="D4:E4"/>
    <mergeCell ref="A10:E10"/>
    <mergeCell ref="G10:J10"/>
  </mergeCells>
  <hyperlinks>
    <hyperlink ref="D9" r:id="rId1" xr:uid="{B7028486-7F6B-4678-A921-2B8E2AE1EAC6}"/>
  </hyperlinks>
  <pageMargins left="0.7" right="0.7" top="0.75" bottom="0.75" header="0.3" footer="0.3"/>
  <pageSetup scale="88" orientation="portrait" r:id="rId2"/>
  <drawing r:id="rId3"/>
  <legacy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D6729-13C7-495B-9140-CB4B6DC9DE38}">
  <sheetPr>
    <pageSetUpPr fitToPage="1"/>
  </sheetPr>
  <dimension ref="A1:M46"/>
  <sheetViews>
    <sheetView workbookViewId="0">
      <selection activeCell="A45" sqref="A45:H45"/>
    </sheetView>
  </sheetViews>
  <sheetFormatPr defaultColWidth="9.109375" defaultRowHeight="13.8"/>
  <cols>
    <col min="1" max="1" width="9.109375" style="1550"/>
    <col min="2" max="2" width="2" style="1550" customWidth="1"/>
    <col min="3" max="3" width="2.44140625" style="1550" customWidth="1"/>
    <col min="4" max="4" width="9.109375" style="1550"/>
    <col min="5" max="5" width="23.109375" style="1550" customWidth="1"/>
    <col min="6" max="6" width="3.6640625" style="1550" customWidth="1"/>
    <col min="7" max="8" width="9.109375" style="1550"/>
    <col min="9" max="9" width="17.6640625" style="1550" customWidth="1"/>
    <col min="10" max="10" width="14.44140625" style="1550" customWidth="1"/>
    <col min="11" max="16384" width="9.109375" style="1550"/>
  </cols>
  <sheetData>
    <row r="1" spans="1:12">
      <c r="A1" s="1549"/>
      <c r="B1" s="1549"/>
      <c r="C1" s="1549"/>
      <c r="D1" s="1549"/>
      <c r="E1" s="1549"/>
      <c r="F1" s="1549"/>
      <c r="G1" s="1549"/>
      <c r="H1" s="1549"/>
      <c r="I1" s="1549"/>
      <c r="J1" s="1549"/>
      <c r="K1" s="1549"/>
      <c r="L1" s="1549"/>
    </row>
    <row r="2" spans="1:12" ht="104.25" customHeight="1">
      <c r="A2" s="1549"/>
      <c r="B2" s="1549"/>
      <c r="C2" s="1549"/>
      <c r="D2" s="1549"/>
      <c r="E2" s="1549"/>
      <c r="F2" s="1549"/>
      <c r="G2" s="1549"/>
      <c r="H2" s="1549"/>
      <c r="I2" s="1549"/>
      <c r="J2" s="1549"/>
      <c r="K2" s="1549"/>
      <c r="L2" s="1549"/>
    </row>
    <row r="3" spans="1:12" ht="27" customHeight="1">
      <c r="A3" s="1549"/>
      <c r="B3" s="1549"/>
      <c r="C3" s="1549"/>
      <c r="D3" s="1549"/>
      <c r="E3" s="1549"/>
      <c r="F3" s="1549"/>
      <c r="G3" s="2091" t="s">
        <v>1313</v>
      </c>
      <c r="H3" s="2091"/>
      <c r="I3" s="2091"/>
      <c r="J3" s="2091"/>
      <c r="K3" s="1551"/>
      <c r="L3" s="1549"/>
    </row>
    <row r="4" spans="1:12" ht="15.75" customHeight="1">
      <c r="A4" s="2092" t="s">
        <v>1314</v>
      </c>
      <c r="B4" s="2092"/>
      <c r="C4" s="1552"/>
      <c r="D4" s="2093" t="s">
        <v>1395</v>
      </c>
      <c r="E4" s="2093"/>
      <c r="F4" s="2093"/>
      <c r="G4" s="2093"/>
      <c r="H4" s="1549"/>
      <c r="I4" s="1549"/>
      <c r="J4" s="1549"/>
      <c r="K4" s="1549"/>
      <c r="L4" s="1549"/>
    </row>
    <row r="5" spans="1:12">
      <c r="D5" s="1554" t="s">
        <v>1316</v>
      </c>
      <c r="E5" s="1554"/>
      <c r="F5" s="1549"/>
      <c r="G5" s="1549"/>
      <c r="H5" s="1549"/>
      <c r="I5" s="1555" t="s">
        <v>831</v>
      </c>
      <c r="J5" s="1575" t="s">
        <v>1343</v>
      </c>
      <c r="K5" s="1574"/>
      <c r="L5" s="1549"/>
    </row>
    <row r="6" spans="1:12">
      <c r="A6" s="1549"/>
      <c r="B6" s="1549"/>
      <c r="C6" s="1549"/>
      <c r="D6" s="1554" t="s">
        <v>1319</v>
      </c>
      <c r="E6" s="1554"/>
      <c r="F6" s="1549"/>
      <c r="G6" s="1549"/>
      <c r="H6" s="1549"/>
      <c r="I6" s="1557">
        <v>46001</v>
      </c>
      <c r="J6" s="1556" t="s">
        <v>1308</v>
      </c>
      <c r="K6" s="1558"/>
      <c r="L6" s="1549"/>
    </row>
    <row r="7" spans="1:12">
      <c r="A7" s="1549"/>
      <c r="B7" s="1549"/>
      <c r="C7" s="1549"/>
      <c r="D7" s="1554" t="s">
        <v>1320</v>
      </c>
      <c r="E7" s="1554"/>
      <c r="F7" s="1549"/>
      <c r="G7" s="1549"/>
      <c r="H7" s="1549"/>
      <c r="I7" s="1559"/>
      <c r="J7" s="1560"/>
      <c r="K7" s="1560"/>
      <c r="L7" s="1549"/>
    </row>
    <row r="8" spans="1:12">
      <c r="A8" s="1549"/>
      <c r="B8" s="1549"/>
      <c r="C8" s="1549"/>
      <c r="D8" s="1554" t="s">
        <v>1321</v>
      </c>
      <c r="E8" s="1554"/>
      <c r="F8" s="1549"/>
      <c r="G8" s="1549"/>
      <c r="H8" s="1549"/>
      <c r="I8" s="1559"/>
      <c r="J8" s="1560"/>
      <c r="K8" s="1560"/>
      <c r="L8" s="1549"/>
    </row>
    <row r="9" spans="1:12">
      <c r="A9" s="1549"/>
      <c r="B9" s="1549"/>
      <c r="C9" s="1549"/>
      <c r="D9" s="1561" t="s">
        <v>1322</v>
      </c>
      <c r="E9" s="1549"/>
      <c r="F9" s="1549"/>
      <c r="G9" s="1549"/>
      <c r="H9" s="1549"/>
      <c r="I9" s="1559"/>
      <c r="J9" s="1560"/>
      <c r="K9" s="1560"/>
      <c r="L9" s="1549"/>
    </row>
    <row r="10" spans="1:12" ht="15">
      <c r="A10" s="2094" t="s">
        <v>830</v>
      </c>
      <c r="B10" s="2095"/>
      <c r="C10" s="2095"/>
      <c r="D10" s="2095"/>
      <c r="E10" s="2096"/>
      <c r="F10" s="1549"/>
      <c r="G10" s="2097" t="s">
        <v>1323</v>
      </c>
      <c r="H10" s="2098"/>
      <c r="I10" s="2098"/>
      <c r="J10" s="2099"/>
      <c r="K10" s="1562"/>
      <c r="L10" s="1549"/>
    </row>
    <row r="11" spans="1:12">
      <c r="A11" s="2085" t="s">
        <v>1324</v>
      </c>
      <c r="B11" s="2086"/>
      <c r="C11" s="2087" t="s">
        <v>1396</v>
      </c>
      <c r="D11" s="2087"/>
      <c r="E11" s="2088"/>
      <c r="F11" s="1549"/>
      <c r="G11" s="1563" t="s">
        <v>1324</v>
      </c>
      <c r="H11" s="2089" t="s">
        <v>1397</v>
      </c>
      <c r="I11" s="2089"/>
      <c r="J11" s="2090"/>
      <c r="K11" s="1553"/>
      <c r="L11" s="1549"/>
    </row>
    <row r="12" spans="1:12">
      <c r="A12" s="2100" t="s">
        <v>1326</v>
      </c>
      <c r="B12" s="2101"/>
      <c r="C12" s="2104"/>
      <c r="D12" s="2104"/>
      <c r="E12" s="2105"/>
      <c r="F12" s="1549"/>
      <c r="G12" s="2100" t="s">
        <v>1326</v>
      </c>
      <c r="H12" s="2108" t="s">
        <v>1398</v>
      </c>
      <c r="I12" s="2108"/>
      <c r="J12" s="2109"/>
      <c r="K12" s="1553"/>
      <c r="L12" s="1549"/>
    </row>
    <row r="13" spans="1:12">
      <c r="A13" s="2100"/>
      <c r="B13" s="2101"/>
      <c r="C13" s="2108" t="s">
        <v>1399</v>
      </c>
      <c r="D13" s="2104"/>
      <c r="E13" s="2105"/>
      <c r="F13" s="1549"/>
      <c r="G13" s="2106"/>
      <c r="H13" s="2108"/>
      <c r="I13" s="2108"/>
      <c r="J13" s="2109"/>
      <c r="K13" s="1553"/>
      <c r="L13" s="1549"/>
    </row>
    <row r="14" spans="1:12">
      <c r="A14" s="2102"/>
      <c r="B14" s="2103"/>
      <c r="C14" s="2110" t="s">
        <v>1400</v>
      </c>
      <c r="D14" s="2111"/>
      <c r="E14" s="2112"/>
      <c r="F14" s="1549"/>
      <c r="G14" s="2107"/>
      <c r="H14" s="2113"/>
      <c r="I14" s="2113"/>
      <c r="J14" s="2114"/>
      <c r="K14" s="1564"/>
      <c r="L14" s="1549"/>
    </row>
    <row r="15" spans="1:12">
      <c r="A15" s="2234" t="s">
        <v>1401</v>
      </c>
      <c r="B15" s="2234"/>
      <c r="C15" s="2234"/>
      <c r="D15" s="2234"/>
      <c r="E15" s="2234"/>
      <c r="F15" s="1549"/>
      <c r="G15" s="1549"/>
      <c r="H15" s="1549"/>
      <c r="I15" s="1549"/>
      <c r="J15" s="1549"/>
      <c r="K15" s="1549"/>
      <c r="L15" s="1549"/>
    </row>
    <row r="16" spans="1:12">
      <c r="A16" s="2116" t="s">
        <v>1350</v>
      </c>
      <c r="B16" s="2117"/>
      <c r="C16" s="2118"/>
      <c r="D16" s="2119" t="s">
        <v>1351</v>
      </c>
      <c r="E16" s="2117"/>
      <c r="F16" s="2120"/>
      <c r="G16" s="2121" t="s">
        <v>1352</v>
      </c>
      <c r="H16" s="2122"/>
      <c r="I16" s="1565" t="s">
        <v>1353</v>
      </c>
      <c r="J16" s="1566" t="s">
        <v>1354</v>
      </c>
      <c r="K16" s="1549"/>
      <c r="L16" s="1549"/>
    </row>
    <row r="17" spans="1:13">
      <c r="A17" s="2123"/>
      <c r="B17" s="2124"/>
      <c r="C17" s="2125"/>
      <c r="D17" s="2126" t="s">
        <v>1402</v>
      </c>
      <c r="E17" s="2127"/>
      <c r="F17" s="2128"/>
      <c r="G17" s="2135"/>
      <c r="H17" s="2136"/>
      <c r="I17" s="1567">
        <v>0</v>
      </c>
      <c r="J17" s="1567">
        <f>G17*I17</f>
        <v>0</v>
      </c>
      <c r="K17" s="1549"/>
      <c r="L17" s="1549"/>
      <c r="M17" s="1568"/>
    </row>
    <row r="18" spans="1:13">
      <c r="A18" s="2123" t="s">
        <v>306</v>
      </c>
      <c r="B18" s="2124"/>
      <c r="C18" s="2125"/>
      <c r="D18" s="2129"/>
      <c r="E18" s="2130"/>
      <c r="F18" s="2131"/>
      <c r="G18" s="2135"/>
      <c r="H18" s="2136"/>
      <c r="I18" s="1569">
        <v>0</v>
      </c>
      <c r="J18" s="1570">
        <f t="shared" ref="J18:J44" si="0">G18*I18</f>
        <v>0</v>
      </c>
      <c r="K18" s="1549"/>
      <c r="L18" s="1549"/>
    </row>
    <row r="19" spans="1:13">
      <c r="A19" s="2123" t="s">
        <v>306</v>
      </c>
      <c r="B19" s="2124"/>
      <c r="C19" s="2125"/>
      <c r="D19" s="2129"/>
      <c r="E19" s="2130"/>
      <c r="F19" s="2131"/>
      <c r="G19" s="2135"/>
      <c r="H19" s="2136"/>
      <c r="I19" s="1569">
        <v>0</v>
      </c>
      <c r="J19" s="1570">
        <f t="shared" si="0"/>
        <v>0</v>
      </c>
      <c r="K19" s="1549"/>
      <c r="L19" s="1549"/>
    </row>
    <row r="20" spans="1:13">
      <c r="A20" s="2123" t="s">
        <v>306</v>
      </c>
      <c r="B20" s="2124"/>
      <c r="C20" s="2125"/>
      <c r="D20" s="2129"/>
      <c r="E20" s="2130"/>
      <c r="F20" s="2131"/>
      <c r="G20" s="2135"/>
      <c r="H20" s="2136"/>
      <c r="I20" s="1569">
        <v>0</v>
      </c>
      <c r="J20" s="1570">
        <f t="shared" si="0"/>
        <v>0</v>
      </c>
      <c r="K20" s="1549"/>
      <c r="L20" s="1549"/>
    </row>
    <row r="21" spans="1:13">
      <c r="A21" s="2123" t="s">
        <v>306</v>
      </c>
      <c r="B21" s="2124"/>
      <c r="C21" s="2125"/>
      <c r="D21" s="2132"/>
      <c r="E21" s="2133"/>
      <c r="F21" s="2134"/>
      <c r="G21" s="2135"/>
      <c r="H21" s="2136"/>
      <c r="I21" s="1569">
        <v>0</v>
      </c>
      <c r="J21" s="1570">
        <f t="shared" si="0"/>
        <v>0</v>
      </c>
      <c r="K21" s="1549"/>
      <c r="L21" s="1549"/>
    </row>
    <row r="22" spans="1:13">
      <c r="A22" s="2123"/>
      <c r="B22" s="2124"/>
      <c r="C22" s="2125"/>
      <c r="D22" s="2126"/>
      <c r="E22" s="2127"/>
      <c r="F22" s="2128"/>
      <c r="G22" s="2140"/>
      <c r="H22" s="2141"/>
      <c r="I22" s="1569">
        <v>0</v>
      </c>
      <c r="J22" s="1570">
        <f t="shared" si="0"/>
        <v>0</v>
      </c>
      <c r="K22" s="1549"/>
      <c r="L22" s="1549"/>
    </row>
    <row r="23" spans="1:13" ht="14.25" customHeight="1">
      <c r="A23" s="2123"/>
      <c r="B23" s="2124"/>
      <c r="C23" s="2124"/>
      <c r="D23" s="2235" t="s">
        <v>1403</v>
      </c>
      <c r="E23" s="2236"/>
      <c r="F23" s="2237"/>
      <c r="G23" s="2145">
        <v>38</v>
      </c>
      <c r="H23" s="2146"/>
      <c r="I23" s="1569">
        <v>145</v>
      </c>
      <c r="J23" s="1570">
        <f t="shared" si="0"/>
        <v>5510</v>
      </c>
      <c r="K23" s="1549"/>
      <c r="L23" s="1549"/>
    </row>
    <row r="24" spans="1:13">
      <c r="A24" s="2123"/>
      <c r="B24" s="2124"/>
      <c r="C24" s="2124"/>
      <c r="D24" s="2235" t="s">
        <v>1404</v>
      </c>
      <c r="E24" s="2236"/>
      <c r="F24" s="2237"/>
      <c r="G24" s="2145">
        <v>11</v>
      </c>
      <c r="H24" s="2146"/>
      <c r="I24" s="1569">
        <v>165</v>
      </c>
      <c r="J24" s="1570">
        <f t="shared" si="0"/>
        <v>1815</v>
      </c>
      <c r="K24" s="1549"/>
      <c r="L24" s="1549"/>
    </row>
    <row r="25" spans="1:13" ht="15" customHeight="1">
      <c r="A25" s="2123"/>
      <c r="B25" s="2124"/>
      <c r="C25" s="2124"/>
      <c r="D25" s="2238" t="s">
        <v>1405</v>
      </c>
      <c r="E25" s="2236"/>
      <c r="F25" s="2237"/>
      <c r="G25" s="2145">
        <v>1</v>
      </c>
      <c r="H25" s="2146"/>
      <c r="I25" s="1569">
        <v>125</v>
      </c>
      <c r="J25" s="1570">
        <f t="shared" si="0"/>
        <v>125</v>
      </c>
      <c r="K25" s="1549"/>
      <c r="L25" s="1549"/>
    </row>
    <row r="26" spans="1:13">
      <c r="A26" s="2123"/>
      <c r="B26" s="2124"/>
      <c r="C26" s="2124"/>
      <c r="D26" s="2239" t="s">
        <v>1406</v>
      </c>
      <c r="E26" s="2240"/>
      <c r="F26" s="2241"/>
      <c r="G26" s="2145">
        <v>1</v>
      </c>
      <c r="H26" s="2146"/>
      <c r="I26" s="1569">
        <v>1958.95</v>
      </c>
      <c r="J26" s="1570">
        <f t="shared" si="0"/>
        <v>1958.95</v>
      </c>
      <c r="K26" s="1549"/>
      <c r="L26" s="1549"/>
    </row>
    <row r="27" spans="1:13">
      <c r="A27" s="2123"/>
      <c r="B27" s="2124"/>
      <c r="C27" s="2124"/>
      <c r="D27" s="2150" t="s">
        <v>1407</v>
      </c>
      <c r="E27" s="2151"/>
      <c r="F27" s="2152"/>
      <c r="G27" s="2157">
        <v>1</v>
      </c>
      <c r="H27" s="2141"/>
      <c r="I27" s="1569">
        <v>11</v>
      </c>
      <c r="J27" s="1570">
        <f t="shared" si="0"/>
        <v>11</v>
      </c>
      <c r="K27" s="1549"/>
      <c r="L27" s="1549"/>
    </row>
    <row r="28" spans="1:13">
      <c r="A28" s="2158"/>
      <c r="B28" s="2159"/>
      <c r="C28" s="2159"/>
      <c r="D28" s="2243"/>
      <c r="E28" s="2243"/>
      <c r="F28" s="2243"/>
      <c r="G28" s="2163">
        <v>0</v>
      </c>
      <c r="H28" s="2164"/>
      <c r="I28" s="1569">
        <v>0</v>
      </c>
      <c r="J28" s="1602">
        <f t="shared" si="0"/>
        <v>0</v>
      </c>
      <c r="K28" s="1549"/>
      <c r="L28" s="1549"/>
    </row>
    <row r="29" spans="1:13">
      <c r="A29" s="2158"/>
      <c r="B29" s="2159"/>
      <c r="C29" s="2159"/>
      <c r="D29" s="2242"/>
      <c r="E29" s="2242"/>
      <c r="F29" s="2242"/>
      <c r="G29" s="2163">
        <v>0</v>
      </c>
      <c r="H29" s="2164"/>
      <c r="I29" s="1569">
        <v>0</v>
      </c>
      <c r="J29" s="1602">
        <f t="shared" si="0"/>
        <v>0</v>
      </c>
      <c r="K29" s="1549"/>
      <c r="L29" s="1549"/>
    </row>
    <row r="30" spans="1:13" ht="14.25" customHeight="1">
      <c r="A30" s="2158"/>
      <c r="B30" s="2159"/>
      <c r="C30" s="2165"/>
      <c r="D30" s="2160"/>
      <c r="E30" s="2161"/>
      <c r="F30" s="2162"/>
      <c r="G30" s="2169">
        <v>0</v>
      </c>
      <c r="H30" s="2164"/>
      <c r="I30" s="1569">
        <v>0</v>
      </c>
      <c r="J30" s="1602">
        <f t="shared" si="0"/>
        <v>0</v>
      </c>
      <c r="K30" s="1549"/>
      <c r="L30" s="1549"/>
    </row>
    <row r="31" spans="1:13">
      <c r="A31" s="2158"/>
      <c r="B31" s="2159"/>
      <c r="C31" s="2165"/>
      <c r="D31" s="2166"/>
      <c r="E31" s="2167"/>
      <c r="F31" s="2168"/>
      <c r="G31" s="2169">
        <v>0</v>
      </c>
      <c r="H31" s="2164"/>
      <c r="I31" s="1569">
        <v>0</v>
      </c>
      <c r="J31" s="1602">
        <f t="shared" si="0"/>
        <v>0</v>
      </c>
      <c r="K31" s="1549"/>
      <c r="L31" s="1549"/>
    </row>
    <row r="32" spans="1:13">
      <c r="A32" s="2158"/>
      <c r="B32" s="2159"/>
      <c r="C32" s="2165"/>
      <c r="D32" s="2166"/>
      <c r="E32" s="2167"/>
      <c r="F32" s="2168"/>
      <c r="G32" s="2169">
        <v>0</v>
      </c>
      <c r="H32" s="2164"/>
      <c r="I32" s="1569">
        <v>0</v>
      </c>
      <c r="J32" s="1602">
        <f t="shared" si="0"/>
        <v>0</v>
      </c>
      <c r="K32" s="1549"/>
      <c r="L32" s="1549"/>
    </row>
    <row r="33" spans="1:12">
      <c r="A33" s="2158"/>
      <c r="B33" s="2159"/>
      <c r="C33" s="2165"/>
      <c r="D33" s="2166"/>
      <c r="E33" s="2167"/>
      <c r="F33" s="2168"/>
      <c r="G33" s="2169">
        <v>0</v>
      </c>
      <c r="H33" s="2164"/>
      <c r="I33" s="1569">
        <v>0</v>
      </c>
      <c r="J33" s="1602">
        <f t="shared" si="0"/>
        <v>0</v>
      </c>
      <c r="K33" s="1549"/>
      <c r="L33" s="1549"/>
    </row>
    <row r="34" spans="1:12">
      <c r="A34" s="2166"/>
      <c r="B34" s="2167"/>
      <c r="C34" s="2168"/>
      <c r="D34" s="2166"/>
      <c r="E34" s="2167"/>
      <c r="F34" s="2168"/>
      <c r="G34" s="2169">
        <v>0</v>
      </c>
      <c r="H34" s="2164"/>
      <c r="I34" s="1569">
        <v>0</v>
      </c>
      <c r="J34" s="1602">
        <f t="shared" si="0"/>
        <v>0</v>
      </c>
      <c r="K34" s="1549"/>
      <c r="L34" s="1549"/>
    </row>
    <row r="35" spans="1:12">
      <c r="A35" s="2158"/>
      <c r="B35" s="2159"/>
      <c r="C35" s="2165"/>
      <c r="D35" s="2166"/>
      <c r="E35" s="2167"/>
      <c r="F35" s="2168"/>
      <c r="G35" s="2169"/>
      <c r="H35" s="2164"/>
      <c r="I35" s="1569">
        <v>0</v>
      </c>
      <c r="J35" s="1602">
        <f t="shared" si="0"/>
        <v>0</v>
      </c>
      <c r="K35" s="1549"/>
      <c r="L35" s="1549"/>
    </row>
    <row r="36" spans="1:12">
      <c r="A36" s="2158"/>
      <c r="B36" s="2159"/>
      <c r="C36" s="2165"/>
      <c r="D36" s="2166"/>
      <c r="E36" s="2167"/>
      <c r="F36" s="2168"/>
      <c r="G36" s="2169"/>
      <c r="H36" s="2164"/>
      <c r="I36" s="1569"/>
      <c r="J36" s="1602">
        <f t="shared" si="0"/>
        <v>0</v>
      </c>
      <c r="K36" s="1549"/>
      <c r="L36" s="1549"/>
    </row>
    <row r="37" spans="1:12">
      <c r="A37" s="2158"/>
      <c r="B37" s="2159"/>
      <c r="C37" s="2165"/>
      <c r="D37" s="2166"/>
      <c r="E37" s="2167"/>
      <c r="F37" s="2168"/>
      <c r="G37" s="2169"/>
      <c r="H37" s="2164"/>
      <c r="I37" s="1601"/>
      <c r="J37" s="1602">
        <f t="shared" si="0"/>
        <v>0</v>
      </c>
      <c r="K37" s="1549"/>
      <c r="L37" s="1549"/>
    </row>
    <row r="38" spans="1:12">
      <c r="A38" s="2158"/>
      <c r="B38" s="2159"/>
      <c r="C38" s="2165"/>
      <c r="D38" s="2166"/>
      <c r="E38" s="2167"/>
      <c r="F38" s="2168"/>
      <c r="G38" s="2169"/>
      <c r="H38" s="2164"/>
      <c r="I38" s="1601"/>
      <c r="J38" s="1602">
        <f t="shared" si="0"/>
        <v>0</v>
      </c>
      <c r="K38" s="1549"/>
      <c r="L38" s="1549"/>
    </row>
    <row r="39" spans="1:12">
      <c r="A39" s="2158"/>
      <c r="B39" s="2159"/>
      <c r="C39" s="2165"/>
      <c r="D39" s="2166"/>
      <c r="E39" s="2167"/>
      <c r="F39" s="2168"/>
      <c r="G39" s="2169"/>
      <c r="H39" s="2164"/>
      <c r="I39" s="1601"/>
      <c r="J39" s="1602">
        <f t="shared" si="0"/>
        <v>0</v>
      </c>
      <c r="K39" s="1549"/>
      <c r="L39" s="1549"/>
    </row>
    <row r="40" spans="1:12">
      <c r="A40" s="1603"/>
      <c r="B40" s="1603"/>
      <c r="C40" s="1604"/>
      <c r="D40" s="2244"/>
      <c r="E40" s="2245"/>
      <c r="F40" s="2246"/>
      <c r="G40" s="2169"/>
      <c r="H40" s="2164"/>
      <c r="I40" s="1601"/>
      <c r="J40" s="1602">
        <f t="shared" si="0"/>
        <v>0</v>
      </c>
      <c r="K40" s="1549"/>
      <c r="L40" s="1549"/>
    </row>
    <row r="41" spans="1:12" ht="14.25" customHeight="1">
      <c r="A41" s="1603"/>
      <c r="B41" s="1603"/>
      <c r="C41" s="1604"/>
      <c r="D41" s="2244"/>
      <c r="E41" s="2245"/>
      <c r="F41" s="2246"/>
      <c r="G41" s="2169"/>
      <c r="H41" s="2164"/>
      <c r="I41" s="1601"/>
      <c r="J41" s="1602">
        <f t="shared" si="0"/>
        <v>0</v>
      </c>
      <c r="K41" s="1549"/>
      <c r="L41" s="1549"/>
    </row>
    <row r="42" spans="1:12" ht="14.25" customHeight="1">
      <c r="A42" s="1603"/>
      <c r="B42" s="1603"/>
      <c r="C42" s="1604"/>
      <c r="D42" s="2244"/>
      <c r="E42" s="2245"/>
      <c r="F42" s="2246"/>
      <c r="G42" s="2169"/>
      <c r="H42" s="2164"/>
      <c r="I42" s="1601"/>
      <c r="J42" s="1602">
        <f t="shared" si="0"/>
        <v>0</v>
      </c>
      <c r="K42" s="1549"/>
      <c r="L42" s="1549"/>
    </row>
    <row r="43" spans="1:12">
      <c r="A43" s="1603"/>
      <c r="B43" s="1603"/>
      <c r="C43" s="1604"/>
      <c r="D43" s="2244"/>
      <c r="E43" s="2245"/>
      <c r="F43" s="2246"/>
      <c r="G43" s="2169"/>
      <c r="H43" s="2164"/>
      <c r="I43" s="1601"/>
      <c r="J43" s="1602">
        <f t="shared" si="0"/>
        <v>0</v>
      </c>
      <c r="K43" s="1549"/>
      <c r="L43" s="1549"/>
    </row>
    <row r="44" spans="1:12" ht="14.25" customHeight="1">
      <c r="A44" s="2174"/>
      <c r="B44" s="2175"/>
      <c r="C44" s="2176"/>
      <c r="D44" s="2177"/>
      <c r="E44" s="2178"/>
      <c r="F44" s="2179"/>
      <c r="G44" s="2172"/>
      <c r="H44" s="2173"/>
      <c r="I44" s="1895"/>
      <c r="J44" s="1896">
        <f t="shared" si="0"/>
        <v>0</v>
      </c>
      <c r="K44" s="1549"/>
      <c r="L44" s="1549"/>
    </row>
    <row r="45" spans="1:12">
      <c r="A45" s="2170" t="s">
        <v>1408</v>
      </c>
      <c r="B45" s="2171"/>
      <c r="C45" s="2171"/>
      <c r="D45" s="2171"/>
      <c r="E45" s="2171"/>
      <c r="F45" s="2171"/>
      <c r="G45" s="2171"/>
      <c r="H45" s="2171"/>
      <c r="I45" s="1571" t="s">
        <v>372</v>
      </c>
      <c r="J45" s="1572">
        <f>SUM(J17:J44)</f>
        <v>9419.9500000000007</v>
      </c>
      <c r="K45" s="1573"/>
      <c r="L45" s="1549"/>
    </row>
    <row r="46" spans="1:12">
      <c r="A46" s="1549"/>
      <c r="B46" s="1549"/>
      <c r="C46" s="1549"/>
      <c r="D46" s="1549"/>
      <c r="E46" s="1549"/>
      <c r="F46" s="1549"/>
      <c r="G46" s="1549"/>
      <c r="H46" s="1549"/>
      <c r="I46" s="1549"/>
      <c r="J46" s="1549"/>
      <c r="K46" s="1549"/>
      <c r="L46" s="1549"/>
    </row>
  </sheetData>
  <mergeCells count="97">
    <mergeCell ref="A45:H45"/>
    <mergeCell ref="D42:F42"/>
    <mergeCell ref="G42:H42"/>
    <mergeCell ref="D43:F43"/>
    <mergeCell ref="G43:H43"/>
    <mergeCell ref="A44:C44"/>
    <mergeCell ref="D44:F44"/>
    <mergeCell ref="G44:H44"/>
    <mergeCell ref="A36:C36"/>
    <mergeCell ref="D36:F36"/>
    <mergeCell ref="G36:H36"/>
    <mergeCell ref="D41:F41"/>
    <mergeCell ref="G41:H41"/>
    <mergeCell ref="A37:C37"/>
    <mergeCell ref="D37:F37"/>
    <mergeCell ref="G37:H37"/>
    <mergeCell ref="A38:C38"/>
    <mergeCell ref="D38:F38"/>
    <mergeCell ref="G38:H38"/>
    <mergeCell ref="A39:C39"/>
    <mergeCell ref="D39:F39"/>
    <mergeCell ref="G39:H39"/>
    <mergeCell ref="D40:F40"/>
    <mergeCell ref="G40:H40"/>
    <mergeCell ref="A34:C34"/>
    <mergeCell ref="D34:F34"/>
    <mergeCell ref="G34:H34"/>
    <mergeCell ref="A35:C35"/>
    <mergeCell ref="D35:F35"/>
    <mergeCell ref="G35:H35"/>
    <mergeCell ref="A32:C32"/>
    <mergeCell ref="D32:F32"/>
    <mergeCell ref="G32:H32"/>
    <mergeCell ref="A33:C33"/>
    <mergeCell ref="D33:F33"/>
    <mergeCell ref="G33:H33"/>
    <mergeCell ref="A30:C30"/>
    <mergeCell ref="D30:F30"/>
    <mergeCell ref="G30:H30"/>
    <mergeCell ref="A31:C31"/>
    <mergeCell ref="D31:F31"/>
    <mergeCell ref="G31:H31"/>
    <mergeCell ref="A28:C28"/>
    <mergeCell ref="D27:F27"/>
    <mergeCell ref="G28:H28"/>
    <mergeCell ref="A29:C29"/>
    <mergeCell ref="D29:F29"/>
    <mergeCell ref="G29:H29"/>
    <mergeCell ref="D28:F28"/>
    <mergeCell ref="A26:C26"/>
    <mergeCell ref="D26:F26"/>
    <mergeCell ref="G26:H26"/>
    <mergeCell ref="A27:C27"/>
    <mergeCell ref="G27:H27"/>
    <mergeCell ref="A24:C24"/>
    <mergeCell ref="D24:F24"/>
    <mergeCell ref="G24:H24"/>
    <mergeCell ref="A25:C25"/>
    <mergeCell ref="D25:F25"/>
    <mergeCell ref="G25:H25"/>
    <mergeCell ref="A23:C23"/>
    <mergeCell ref="D23:F23"/>
    <mergeCell ref="G23:H23"/>
    <mergeCell ref="A22:C22"/>
    <mergeCell ref="D22:F22"/>
    <mergeCell ref="G22:H22"/>
    <mergeCell ref="A15:E15"/>
    <mergeCell ref="A16:C16"/>
    <mergeCell ref="D16:F16"/>
    <mergeCell ref="G16:H16"/>
    <mergeCell ref="A17:C17"/>
    <mergeCell ref="D17:F21"/>
    <mergeCell ref="G17:H17"/>
    <mergeCell ref="A18:C18"/>
    <mergeCell ref="G18:H18"/>
    <mergeCell ref="A19:C19"/>
    <mergeCell ref="G19:H19"/>
    <mergeCell ref="A20:C20"/>
    <mergeCell ref="G20:H20"/>
    <mergeCell ref="A21:C21"/>
    <mergeCell ref="G21:H21"/>
    <mergeCell ref="A12:B14"/>
    <mergeCell ref="C12:E12"/>
    <mergeCell ref="G12:G14"/>
    <mergeCell ref="H12:J12"/>
    <mergeCell ref="C13:E13"/>
    <mergeCell ref="H13:J13"/>
    <mergeCell ref="C14:E14"/>
    <mergeCell ref="H14:J14"/>
    <mergeCell ref="A11:B11"/>
    <mergeCell ref="C11:E11"/>
    <mergeCell ref="H11:J11"/>
    <mergeCell ref="G3:J3"/>
    <mergeCell ref="A4:B4"/>
    <mergeCell ref="D4:G4"/>
    <mergeCell ref="A10:E10"/>
    <mergeCell ref="G10:J10"/>
  </mergeCells>
  <hyperlinks>
    <hyperlink ref="D9" r:id="rId1" xr:uid="{F2FF8EE8-18D5-4154-8E05-B88EFD19A8BB}"/>
  </hyperlinks>
  <pageMargins left="0.7" right="0.7" top="0.75" bottom="0.75" header="0.3" footer="0.3"/>
  <pageSetup scale="90" fitToHeight="0" orientation="portrait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C0765-7CC6-4128-AEF7-E130ABF60604}">
  <sheetPr>
    <pageSetUpPr fitToPage="1"/>
  </sheetPr>
  <dimension ref="A1:M46"/>
  <sheetViews>
    <sheetView workbookViewId="0">
      <selection activeCell="Q14" sqref="Q14"/>
    </sheetView>
  </sheetViews>
  <sheetFormatPr defaultColWidth="9.109375" defaultRowHeight="13.8"/>
  <cols>
    <col min="1" max="1" width="9.109375" style="1550"/>
    <col min="2" max="2" width="2" style="1550" customWidth="1"/>
    <col min="3" max="3" width="2.44140625" style="1550" customWidth="1"/>
    <col min="4" max="4" width="9.109375" style="1550"/>
    <col min="5" max="5" width="23.109375" style="1550" customWidth="1"/>
    <col min="6" max="6" width="3.6640625" style="1550" customWidth="1"/>
    <col min="7" max="8" width="9.109375" style="1550"/>
    <col min="9" max="9" width="17.6640625" style="1550" customWidth="1"/>
    <col min="10" max="10" width="14.44140625" style="1550" customWidth="1"/>
    <col min="11" max="16384" width="9.109375" style="1550"/>
  </cols>
  <sheetData>
    <row r="1" spans="1:12">
      <c r="A1" s="1549"/>
      <c r="B1" s="1549"/>
      <c r="C1" s="1549"/>
      <c r="D1" s="1549"/>
      <c r="E1" s="1549"/>
      <c r="F1" s="1549"/>
      <c r="G1" s="1549"/>
      <c r="H1" s="1549"/>
      <c r="I1" s="1549"/>
      <c r="J1" s="1549"/>
      <c r="K1" s="1549"/>
      <c r="L1" s="1549"/>
    </row>
    <row r="2" spans="1:12" ht="104.25" customHeight="1">
      <c r="A2" s="1549"/>
      <c r="B2" s="1549"/>
      <c r="C2" s="1549"/>
      <c r="D2" s="1549"/>
      <c r="E2" s="1549"/>
      <c r="F2" s="1549"/>
      <c r="G2" s="1549"/>
      <c r="H2" s="1549"/>
      <c r="I2" s="1549"/>
      <c r="J2" s="1549"/>
      <c r="K2" s="1549"/>
      <c r="L2" s="1549"/>
    </row>
    <row r="3" spans="1:12" ht="27" customHeight="1">
      <c r="A3" s="1549"/>
      <c r="B3" s="1549"/>
      <c r="C3" s="1549"/>
      <c r="D3" s="1549"/>
      <c r="E3" s="1549"/>
      <c r="F3" s="1549"/>
      <c r="G3" s="2091" t="s">
        <v>1313</v>
      </c>
      <c r="H3" s="2091"/>
      <c r="I3" s="2091"/>
      <c r="J3" s="2091"/>
      <c r="K3" s="1551"/>
      <c r="L3" s="1549"/>
    </row>
    <row r="4" spans="1:12" ht="15.75" customHeight="1">
      <c r="A4" s="2092" t="s">
        <v>1314</v>
      </c>
      <c r="B4" s="2092"/>
      <c r="C4" s="1552"/>
      <c r="D4" s="2093" t="s">
        <v>1395</v>
      </c>
      <c r="E4" s="2093"/>
      <c r="F4" s="2093"/>
      <c r="G4" s="2093"/>
      <c r="H4" s="1549"/>
      <c r="I4" s="1549"/>
      <c r="J4" s="1549"/>
      <c r="K4" s="1549"/>
      <c r="L4" s="1549"/>
    </row>
    <row r="5" spans="1:12">
      <c r="D5" s="1554" t="s">
        <v>1316</v>
      </c>
      <c r="E5" s="1554"/>
      <c r="F5" s="1549"/>
      <c r="G5" s="1549"/>
      <c r="H5" s="1549"/>
      <c r="I5" s="1555" t="s">
        <v>831</v>
      </c>
      <c r="J5" s="1575" t="s">
        <v>1343</v>
      </c>
      <c r="K5" s="1574"/>
      <c r="L5" s="1549"/>
    </row>
    <row r="6" spans="1:12">
      <c r="A6" s="1549"/>
      <c r="B6" s="1549"/>
      <c r="C6" s="1549"/>
      <c r="D6" s="1554" t="s">
        <v>1319</v>
      </c>
      <c r="E6" s="1554"/>
      <c r="F6" s="1549"/>
      <c r="G6" s="1549"/>
      <c r="H6" s="1549"/>
      <c r="I6" s="1557">
        <v>45884</v>
      </c>
      <c r="J6" s="1556" t="s">
        <v>804</v>
      </c>
      <c r="K6" s="1558"/>
      <c r="L6" s="1549"/>
    </row>
    <row r="7" spans="1:12">
      <c r="A7" s="1549"/>
      <c r="B7" s="1549"/>
      <c r="C7" s="1549"/>
      <c r="D7" s="1554" t="s">
        <v>1320</v>
      </c>
      <c r="E7" s="1554"/>
      <c r="F7" s="1549"/>
      <c r="G7" s="1549"/>
      <c r="H7" s="1549"/>
      <c r="I7" s="1559" t="s">
        <v>1409</v>
      </c>
      <c r="J7" s="1560" t="s">
        <v>1410</v>
      </c>
      <c r="K7" s="1560"/>
      <c r="L7" s="1549"/>
    </row>
    <row r="8" spans="1:12">
      <c r="A8" s="1549"/>
      <c r="B8" s="1549"/>
      <c r="C8" s="1549"/>
      <c r="D8" s="1554" t="s">
        <v>1321</v>
      </c>
      <c r="E8" s="1554"/>
      <c r="F8" s="1549"/>
      <c r="G8" s="1549"/>
      <c r="H8" s="1549"/>
      <c r="I8" s="1559"/>
      <c r="J8" s="1560"/>
      <c r="K8" s="1560"/>
      <c r="L8" s="1549"/>
    </row>
    <row r="9" spans="1:12">
      <c r="A9" s="1549"/>
      <c r="B9" s="1549"/>
      <c r="C9" s="1549"/>
      <c r="D9" s="1561" t="s">
        <v>1322</v>
      </c>
      <c r="E9" s="1549"/>
      <c r="F9" s="1549"/>
      <c r="G9" s="1549"/>
      <c r="H9" s="1549"/>
      <c r="I9" s="1559"/>
      <c r="J9" s="1560"/>
      <c r="K9" s="1560"/>
      <c r="L9" s="1549"/>
    </row>
    <row r="10" spans="1:12" ht="15">
      <c r="A10" s="2094" t="s">
        <v>830</v>
      </c>
      <c r="B10" s="2095"/>
      <c r="C10" s="2095"/>
      <c r="D10" s="2095"/>
      <c r="E10" s="2096"/>
      <c r="F10" s="1549"/>
      <c r="G10" s="2097" t="s">
        <v>1323</v>
      </c>
      <c r="H10" s="2098"/>
      <c r="I10" s="2098"/>
      <c r="J10" s="2099"/>
      <c r="K10" s="1562"/>
      <c r="L10" s="1549"/>
    </row>
    <row r="11" spans="1:12">
      <c r="A11" s="2085" t="s">
        <v>1324</v>
      </c>
      <c r="B11" s="2086"/>
      <c r="C11" s="2087" t="s">
        <v>1294</v>
      </c>
      <c r="D11" s="2087"/>
      <c r="E11" s="2088"/>
      <c r="F11" s="1549"/>
      <c r="G11" s="1563" t="s">
        <v>1324</v>
      </c>
      <c r="H11" s="2089" t="s">
        <v>1411</v>
      </c>
      <c r="I11" s="2089"/>
      <c r="J11" s="2090"/>
      <c r="K11" s="1553"/>
      <c r="L11" s="1549"/>
    </row>
    <row r="12" spans="1:12">
      <c r="A12" s="2100" t="s">
        <v>1326</v>
      </c>
      <c r="B12" s="2101"/>
      <c r="C12" s="2104"/>
      <c r="D12" s="2104"/>
      <c r="E12" s="2105"/>
      <c r="F12" s="1549"/>
      <c r="G12" s="2100" t="s">
        <v>1326</v>
      </c>
      <c r="H12" s="2108" t="s">
        <v>1412</v>
      </c>
      <c r="I12" s="2108"/>
      <c r="J12" s="2109"/>
      <c r="K12" s="1553"/>
      <c r="L12" s="1549"/>
    </row>
    <row r="13" spans="1:12">
      <c r="A13" s="2100"/>
      <c r="B13" s="2101"/>
      <c r="C13" s="2108" t="s">
        <v>1413</v>
      </c>
      <c r="D13" s="2104"/>
      <c r="E13" s="2105"/>
      <c r="F13" s="1549"/>
      <c r="G13" s="2106"/>
      <c r="H13" s="2108" t="s">
        <v>1414</v>
      </c>
      <c r="I13" s="2108"/>
      <c r="J13" s="2109"/>
      <c r="K13" s="1553"/>
      <c r="L13" s="1549"/>
    </row>
    <row r="14" spans="1:12">
      <c r="A14" s="2102"/>
      <c r="B14" s="2103"/>
      <c r="C14" s="2110" t="s">
        <v>1415</v>
      </c>
      <c r="D14" s="2111"/>
      <c r="E14" s="2112"/>
      <c r="F14" s="1549"/>
      <c r="G14" s="2107"/>
      <c r="H14" s="2113" t="s">
        <v>1416</v>
      </c>
      <c r="I14" s="2113"/>
      <c r="J14" s="2114"/>
      <c r="K14" s="1564"/>
      <c r="L14" s="1549"/>
    </row>
    <row r="15" spans="1:12">
      <c r="A15" s="2234" t="s">
        <v>1401</v>
      </c>
      <c r="B15" s="2234"/>
      <c r="C15" s="2234"/>
      <c r="D15" s="2234"/>
      <c r="E15" s="2234"/>
      <c r="F15" s="1549"/>
      <c r="G15" s="1549"/>
      <c r="H15" s="1549"/>
      <c r="I15" s="1549"/>
      <c r="J15" s="1549"/>
      <c r="K15" s="1549"/>
      <c r="L15" s="1549"/>
    </row>
    <row r="16" spans="1:12">
      <c r="A16" s="2116" t="s">
        <v>1350</v>
      </c>
      <c r="B16" s="2117"/>
      <c r="C16" s="2118"/>
      <c r="D16" s="2119" t="s">
        <v>1351</v>
      </c>
      <c r="E16" s="2117"/>
      <c r="F16" s="2120"/>
      <c r="G16" s="2121" t="s">
        <v>1352</v>
      </c>
      <c r="H16" s="2122"/>
      <c r="I16" s="1565" t="s">
        <v>1353</v>
      </c>
      <c r="J16" s="1566" t="s">
        <v>1354</v>
      </c>
      <c r="K16" s="1549"/>
      <c r="L16" s="1549"/>
    </row>
    <row r="17" spans="1:13">
      <c r="A17" s="2123"/>
      <c r="B17" s="2124"/>
      <c r="C17" s="2125"/>
      <c r="D17" s="2126" t="s">
        <v>1417</v>
      </c>
      <c r="E17" s="2127"/>
      <c r="F17" s="2128"/>
      <c r="G17" s="2135"/>
      <c r="H17" s="2136"/>
      <c r="I17" s="1567">
        <v>0</v>
      </c>
      <c r="J17" s="1567">
        <f>G17*I17</f>
        <v>0</v>
      </c>
      <c r="K17" s="1549"/>
      <c r="L17" s="1549"/>
      <c r="M17" s="1568"/>
    </row>
    <row r="18" spans="1:13">
      <c r="A18" s="2123" t="s">
        <v>306</v>
      </c>
      <c r="B18" s="2124"/>
      <c r="C18" s="2125"/>
      <c r="D18" s="2129"/>
      <c r="E18" s="2130"/>
      <c r="F18" s="2131"/>
      <c r="G18" s="2135"/>
      <c r="H18" s="2136"/>
      <c r="I18" s="1569">
        <v>0</v>
      </c>
      <c r="J18" s="1570">
        <f t="shared" ref="J18:J28" si="0">G18*I18</f>
        <v>0</v>
      </c>
      <c r="K18" s="1549"/>
      <c r="L18" s="1549"/>
    </row>
    <row r="19" spans="1:13">
      <c r="A19" s="2123" t="s">
        <v>306</v>
      </c>
      <c r="B19" s="2124"/>
      <c r="C19" s="2125"/>
      <c r="D19" s="2129"/>
      <c r="E19" s="2130"/>
      <c r="F19" s="2131"/>
      <c r="G19" s="2135"/>
      <c r="H19" s="2136"/>
      <c r="I19" s="1569">
        <v>0</v>
      </c>
      <c r="J19" s="1570">
        <f t="shared" si="0"/>
        <v>0</v>
      </c>
      <c r="K19" s="1549"/>
      <c r="L19" s="1549"/>
    </row>
    <row r="20" spans="1:13">
      <c r="A20" s="2123" t="s">
        <v>306</v>
      </c>
      <c r="B20" s="2124"/>
      <c r="C20" s="2125"/>
      <c r="D20" s="2129"/>
      <c r="E20" s="2130"/>
      <c r="F20" s="2131"/>
      <c r="G20" s="2135"/>
      <c r="H20" s="2136"/>
      <c r="I20" s="1569">
        <v>0</v>
      </c>
      <c r="J20" s="1570">
        <f t="shared" si="0"/>
        <v>0</v>
      </c>
      <c r="K20" s="1549"/>
      <c r="L20" s="1549"/>
    </row>
    <row r="21" spans="1:13">
      <c r="A21" s="2123" t="s">
        <v>306</v>
      </c>
      <c r="B21" s="2124"/>
      <c r="C21" s="2125"/>
      <c r="D21" s="2132"/>
      <c r="E21" s="2133"/>
      <c r="F21" s="2134"/>
      <c r="G21" s="2135"/>
      <c r="H21" s="2136"/>
      <c r="I21" s="1569">
        <v>0</v>
      </c>
      <c r="J21" s="1570">
        <f t="shared" si="0"/>
        <v>0</v>
      </c>
      <c r="K21" s="1549"/>
      <c r="L21" s="1549"/>
    </row>
    <row r="22" spans="1:13">
      <c r="A22" s="2123"/>
      <c r="B22" s="2124"/>
      <c r="C22" s="2125"/>
      <c r="D22" s="2126"/>
      <c r="E22" s="2127"/>
      <c r="F22" s="2128"/>
      <c r="G22" s="2140"/>
      <c r="H22" s="2141"/>
      <c r="I22" s="1569">
        <v>0</v>
      </c>
      <c r="J22" s="1570">
        <f t="shared" si="0"/>
        <v>0</v>
      </c>
      <c r="K22" s="1549"/>
      <c r="L22" s="1549"/>
    </row>
    <row r="23" spans="1:13" ht="14.25" customHeight="1">
      <c r="A23" s="2123">
        <v>10083</v>
      </c>
      <c r="B23" s="2124"/>
      <c r="C23" s="2124"/>
      <c r="D23" s="2253" t="s">
        <v>1418</v>
      </c>
      <c r="E23" s="2254"/>
      <c r="F23" s="2255"/>
      <c r="G23" s="2145">
        <v>1</v>
      </c>
      <c r="H23" s="2146"/>
      <c r="I23" s="1569">
        <v>9709.0300000000007</v>
      </c>
      <c r="J23" s="1570">
        <f t="shared" si="0"/>
        <v>9709.0300000000007</v>
      </c>
      <c r="K23" s="1549"/>
      <c r="L23" s="1549"/>
    </row>
    <row r="24" spans="1:13">
      <c r="A24" s="2123" t="s">
        <v>1419</v>
      </c>
      <c r="B24" s="2124"/>
      <c r="C24" s="2124"/>
      <c r="D24" s="2253" t="s">
        <v>1420</v>
      </c>
      <c r="E24" s="2254"/>
      <c r="F24" s="2255"/>
      <c r="G24" s="2145">
        <v>1</v>
      </c>
      <c r="H24" s="2146"/>
      <c r="I24" s="1569">
        <v>2979.93</v>
      </c>
      <c r="J24" s="1570">
        <f t="shared" si="0"/>
        <v>2979.93</v>
      </c>
      <c r="K24" s="1549"/>
      <c r="L24" s="1549"/>
    </row>
    <row r="25" spans="1:13" ht="15" customHeight="1">
      <c r="A25" s="2123" t="s">
        <v>1421</v>
      </c>
      <c r="B25" s="2124"/>
      <c r="C25" s="2124"/>
      <c r="D25" s="2256" t="s">
        <v>1422</v>
      </c>
      <c r="E25" s="2254"/>
      <c r="F25" s="2255"/>
      <c r="G25" s="2145">
        <v>1</v>
      </c>
      <c r="H25" s="2146"/>
      <c r="I25" s="1569">
        <v>125</v>
      </c>
      <c r="J25" s="1570">
        <f t="shared" si="0"/>
        <v>125</v>
      </c>
      <c r="K25" s="1549"/>
      <c r="L25" s="1549"/>
    </row>
    <row r="26" spans="1:13">
      <c r="A26" s="2123"/>
      <c r="B26" s="2124"/>
      <c r="C26" s="2124"/>
      <c r="D26" s="2247" t="s">
        <v>1423</v>
      </c>
      <c r="E26" s="2248"/>
      <c r="F26" s="2249"/>
      <c r="G26" s="2145">
        <v>1</v>
      </c>
      <c r="H26" s="2146"/>
      <c r="I26" s="1569">
        <v>204</v>
      </c>
      <c r="J26" s="1570">
        <f t="shared" si="0"/>
        <v>204</v>
      </c>
      <c r="K26" s="1549"/>
      <c r="L26" s="1549"/>
    </row>
    <row r="27" spans="1:13">
      <c r="A27" s="2123"/>
      <c r="B27" s="2124"/>
      <c r="C27" s="2124"/>
      <c r="D27" s="2250"/>
      <c r="E27" s="2251"/>
      <c r="F27" s="2252"/>
      <c r="G27" s="2157"/>
      <c r="H27" s="2141"/>
      <c r="I27" s="1569"/>
      <c r="J27" s="1570">
        <f t="shared" si="0"/>
        <v>0</v>
      </c>
      <c r="K27" s="1549"/>
      <c r="L27" s="1549"/>
    </row>
    <row r="28" spans="1:13">
      <c r="A28" s="2158"/>
      <c r="B28" s="2159"/>
      <c r="C28" s="2159"/>
      <c r="D28" s="2160"/>
      <c r="E28" s="2161"/>
      <c r="F28" s="2162"/>
      <c r="G28" s="2163"/>
      <c r="H28" s="2164"/>
      <c r="I28" s="1569"/>
      <c r="J28" s="1570">
        <f t="shared" si="0"/>
        <v>0</v>
      </c>
      <c r="K28" s="1549"/>
      <c r="L28" s="1549"/>
    </row>
    <row r="29" spans="1:13">
      <c r="A29" s="2158"/>
      <c r="B29" s="2159"/>
      <c r="C29" s="2159"/>
      <c r="D29" s="2166"/>
      <c r="E29" s="2167"/>
      <c r="F29" s="2168"/>
      <c r="G29" s="2163"/>
      <c r="H29" s="2164"/>
      <c r="I29" s="1569"/>
      <c r="J29" s="1602"/>
      <c r="K29" s="1549"/>
      <c r="L29" s="1549"/>
    </row>
    <row r="30" spans="1:13" ht="14.25" customHeight="1">
      <c r="A30" s="2158"/>
      <c r="B30" s="2159"/>
      <c r="C30" s="2165"/>
      <c r="D30" s="2160"/>
      <c r="E30" s="2161"/>
      <c r="F30" s="2162"/>
      <c r="G30" s="2169"/>
      <c r="H30" s="2164"/>
      <c r="I30" s="1569"/>
      <c r="J30" s="1602"/>
      <c r="K30" s="1549"/>
      <c r="L30" s="1549"/>
    </row>
    <row r="31" spans="1:13">
      <c r="A31" s="2158"/>
      <c r="B31" s="2159"/>
      <c r="C31" s="2165"/>
      <c r="D31" s="2166"/>
      <c r="E31" s="2167"/>
      <c r="F31" s="2168"/>
      <c r="G31" s="2169"/>
      <c r="H31" s="2164"/>
      <c r="I31" s="1569"/>
      <c r="J31" s="1602"/>
      <c r="K31" s="1549"/>
      <c r="L31" s="1549"/>
    </row>
    <row r="32" spans="1:13">
      <c r="A32" s="2158"/>
      <c r="B32" s="2159"/>
      <c r="C32" s="2165"/>
      <c r="D32" s="2166"/>
      <c r="E32" s="2167"/>
      <c r="F32" s="2168"/>
      <c r="G32" s="2169"/>
      <c r="H32" s="2164"/>
      <c r="I32" s="1569"/>
      <c r="J32" s="1602"/>
      <c r="K32" s="1549"/>
      <c r="L32" s="1549"/>
    </row>
    <row r="33" spans="1:12">
      <c r="A33" s="2158"/>
      <c r="B33" s="2159"/>
      <c r="C33" s="2165"/>
      <c r="D33" s="2166"/>
      <c r="E33" s="2167"/>
      <c r="F33" s="2168"/>
      <c r="G33" s="2169"/>
      <c r="H33" s="2164"/>
      <c r="I33" s="1569"/>
      <c r="J33" s="1602"/>
      <c r="K33" s="1549"/>
      <c r="L33" s="1549"/>
    </row>
    <row r="34" spans="1:12">
      <c r="A34" s="2166"/>
      <c r="B34" s="2167"/>
      <c r="C34" s="2168"/>
      <c r="D34" s="2166"/>
      <c r="E34" s="2167"/>
      <c r="F34" s="2168"/>
      <c r="G34" s="2169"/>
      <c r="H34" s="2164"/>
      <c r="I34" s="1569"/>
      <c r="J34" s="1602"/>
      <c r="K34" s="1549"/>
      <c r="L34" s="1549"/>
    </row>
    <row r="35" spans="1:12">
      <c r="A35" s="2158"/>
      <c r="B35" s="2159"/>
      <c r="C35" s="2165"/>
      <c r="D35" s="2166"/>
      <c r="E35" s="2167"/>
      <c r="F35" s="2168"/>
      <c r="G35" s="2169"/>
      <c r="H35" s="2164"/>
      <c r="I35" s="1569"/>
      <c r="J35" s="1602"/>
      <c r="K35" s="1549"/>
      <c r="L35" s="1549"/>
    </row>
    <row r="36" spans="1:12">
      <c r="A36" s="2158"/>
      <c r="B36" s="2159"/>
      <c r="C36" s="2165"/>
      <c r="D36" s="2166"/>
      <c r="E36" s="2167"/>
      <c r="F36" s="2168"/>
      <c r="G36" s="2169"/>
      <c r="H36" s="2164"/>
      <c r="I36" s="1569"/>
      <c r="J36" s="1602"/>
      <c r="K36" s="1549"/>
      <c r="L36" s="1549"/>
    </row>
    <row r="37" spans="1:12">
      <c r="A37" s="2158"/>
      <c r="B37" s="2159"/>
      <c r="C37" s="2165"/>
      <c r="D37" s="2166"/>
      <c r="E37" s="2167"/>
      <c r="F37" s="2168"/>
      <c r="G37" s="2169"/>
      <c r="H37" s="2164"/>
      <c r="I37" s="1601"/>
      <c r="J37" s="1602"/>
      <c r="K37" s="1549"/>
      <c r="L37" s="1549"/>
    </row>
    <row r="38" spans="1:12">
      <c r="A38" s="2158"/>
      <c r="B38" s="2159"/>
      <c r="C38" s="2165"/>
      <c r="D38" s="2166"/>
      <c r="E38" s="2167"/>
      <c r="F38" s="2168"/>
      <c r="G38" s="2169"/>
      <c r="H38" s="2164"/>
      <c r="I38" s="1601"/>
      <c r="J38" s="1602"/>
      <c r="K38" s="1549"/>
      <c r="L38" s="1549"/>
    </row>
    <row r="39" spans="1:12">
      <c r="A39" s="2158"/>
      <c r="B39" s="2159"/>
      <c r="C39" s="2165"/>
      <c r="D39" s="2166"/>
      <c r="E39" s="2167"/>
      <c r="F39" s="2168"/>
      <c r="G39" s="2169"/>
      <c r="H39" s="2164"/>
      <c r="I39" s="1601"/>
      <c r="J39" s="1602"/>
      <c r="K39" s="1549"/>
      <c r="L39" s="1549"/>
    </row>
    <row r="40" spans="1:12">
      <c r="A40" s="1603"/>
      <c r="B40" s="1603"/>
      <c r="C40" s="1604"/>
      <c r="D40" s="2244"/>
      <c r="E40" s="2245"/>
      <c r="F40" s="2246"/>
      <c r="G40" s="2169"/>
      <c r="H40" s="2164"/>
      <c r="I40" s="1601"/>
      <c r="J40" s="1602"/>
      <c r="K40" s="1549"/>
      <c r="L40" s="1549"/>
    </row>
    <row r="41" spans="1:12" ht="14.25" customHeight="1">
      <c r="A41" s="1603"/>
      <c r="B41" s="1603"/>
      <c r="C41" s="1604"/>
      <c r="D41" s="2244"/>
      <c r="E41" s="2245"/>
      <c r="F41" s="2246"/>
      <c r="G41" s="2169"/>
      <c r="H41" s="2164"/>
      <c r="I41" s="1601"/>
      <c r="J41" s="1602"/>
      <c r="K41" s="1549"/>
      <c r="L41" s="1549"/>
    </row>
    <row r="42" spans="1:12" ht="14.25" customHeight="1">
      <c r="A42" s="1603"/>
      <c r="B42" s="1603"/>
      <c r="C42" s="1604"/>
      <c r="D42" s="2244"/>
      <c r="E42" s="2245"/>
      <c r="F42" s="2246"/>
      <c r="G42" s="2169"/>
      <c r="H42" s="2164"/>
      <c r="I42" s="1601"/>
      <c r="J42" s="1602"/>
      <c r="K42" s="1549"/>
      <c r="L42" s="1549"/>
    </row>
    <row r="43" spans="1:12">
      <c r="A43" s="1603"/>
      <c r="B43" s="1603"/>
      <c r="C43" s="1604"/>
      <c r="D43" s="2244"/>
      <c r="E43" s="2245"/>
      <c r="F43" s="2246"/>
      <c r="G43" s="2169"/>
      <c r="H43" s="2164"/>
      <c r="I43" s="1601"/>
      <c r="J43" s="1602"/>
      <c r="K43" s="1549"/>
      <c r="L43" s="1549"/>
    </row>
    <row r="44" spans="1:12" ht="14.25" customHeight="1">
      <c r="A44" s="2174"/>
      <c r="B44" s="2175"/>
      <c r="C44" s="2176"/>
      <c r="D44" s="2177"/>
      <c r="E44" s="2178"/>
      <c r="F44" s="2179"/>
      <c r="G44" s="2172"/>
      <c r="H44" s="2173"/>
      <c r="I44" s="1605"/>
      <c r="J44" s="1606"/>
      <c r="K44" s="1549"/>
      <c r="L44" s="1549"/>
    </row>
    <row r="45" spans="1:12">
      <c r="A45" s="2170" t="s">
        <v>1424</v>
      </c>
      <c r="B45" s="2171"/>
      <c r="C45" s="2171"/>
      <c r="D45" s="2171"/>
      <c r="E45" s="2171"/>
      <c r="F45" s="2171"/>
      <c r="G45" s="2171"/>
      <c r="H45" s="2171"/>
      <c r="I45" s="1571" t="s">
        <v>372</v>
      </c>
      <c r="J45" s="1572">
        <f>SUM(J17:J44)</f>
        <v>13017.960000000001</v>
      </c>
      <c r="K45" s="1573"/>
      <c r="L45" s="1549"/>
    </row>
    <row r="46" spans="1:12">
      <c r="A46" s="1549"/>
      <c r="B46" s="1549"/>
      <c r="C46" s="1549"/>
      <c r="D46" s="1549"/>
      <c r="E46" s="1549"/>
      <c r="F46" s="1549"/>
      <c r="G46" s="1549"/>
      <c r="H46" s="1549"/>
      <c r="I46" s="1549"/>
      <c r="J46" s="1549"/>
      <c r="K46" s="1549"/>
      <c r="L46" s="1549"/>
    </row>
  </sheetData>
  <mergeCells count="97">
    <mergeCell ref="A11:B11"/>
    <mergeCell ref="C11:E11"/>
    <mergeCell ref="H11:J11"/>
    <mergeCell ref="G3:J3"/>
    <mergeCell ref="A4:B4"/>
    <mergeCell ref="D4:G4"/>
    <mergeCell ref="A10:E10"/>
    <mergeCell ref="G10:J10"/>
    <mergeCell ref="A12:B14"/>
    <mergeCell ref="C12:E12"/>
    <mergeCell ref="G12:G14"/>
    <mergeCell ref="H12:J12"/>
    <mergeCell ref="C13:E13"/>
    <mergeCell ref="H13:J13"/>
    <mergeCell ref="C14:E14"/>
    <mergeCell ref="H14:J14"/>
    <mergeCell ref="A15:E15"/>
    <mergeCell ref="A16:C16"/>
    <mergeCell ref="D16:F16"/>
    <mergeCell ref="G16:H16"/>
    <mergeCell ref="A17:C17"/>
    <mergeCell ref="D17:F21"/>
    <mergeCell ref="G17:H17"/>
    <mergeCell ref="A18:C18"/>
    <mergeCell ref="G18:H18"/>
    <mergeCell ref="A19:C19"/>
    <mergeCell ref="G19:H19"/>
    <mergeCell ref="A20:C20"/>
    <mergeCell ref="G20:H20"/>
    <mergeCell ref="A21:C21"/>
    <mergeCell ref="G21:H21"/>
    <mergeCell ref="A23:C23"/>
    <mergeCell ref="D23:F23"/>
    <mergeCell ref="G23:H23"/>
    <mergeCell ref="A22:C22"/>
    <mergeCell ref="D22:F22"/>
    <mergeCell ref="G22:H22"/>
    <mergeCell ref="A24:C24"/>
    <mergeCell ref="D24:F24"/>
    <mergeCell ref="G24:H24"/>
    <mergeCell ref="A25:C25"/>
    <mergeCell ref="D25:F25"/>
    <mergeCell ref="G25:H25"/>
    <mergeCell ref="A26:C26"/>
    <mergeCell ref="D26:F26"/>
    <mergeCell ref="G26:H26"/>
    <mergeCell ref="A27:C27"/>
    <mergeCell ref="D27:F27"/>
    <mergeCell ref="G27:H27"/>
    <mergeCell ref="A28:C28"/>
    <mergeCell ref="D28:F28"/>
    <mergeCell ref="G28:H28"/>
    <mergeCell ref="A29:C29"/>
    <mergeCell ref="D29:F29"/>
    <mergeCell ref="G29:H29"/>
    <mergeCell ref="A30:C30"/>
    <mergeCell ref="D30:F30"/>
    <mergeCell ref="G30:H30"/>
    <mergeCell ref="A31:C31"/>
    <mergeCell ref="D31:F31"/>
    <mergeCell ref="G31:H31"/>
    <mergeCell ref="A32:C32"/>
    <mergeCell ref="D32:F32"/>
    <mergeCell ref="G32:H32"/>
    <mergeCell ref="A33:C33"/>
    <mergeCell ref="D33:F33"/>
    <mergeCell ref="G33:H33"/>
    <mergeCell ref="A34:C34"/>
    <mergeCell ref="D34:F34"/>
    <mergeCell ref="G34:H34"/>
    <mergeCell ref="A35:C35"/>
    <mergeCell ref="D35:F35"/>
    <mergeCell ref="G35:H35"/>
    <mergeCell ref="A36:C36"/>
    <mergeCell ref="D36:F36"/>
    <mergeCell ref="G36:H36"/>
    <mergeCell ref="D41:F41"/>
    <mergeCell ref="G41:H41"/>
    <mergeCell ref="A37:C37"/>
    <mergeCell ref="D37:F37"/>
    <mergeCell ref="G37:H37"/>
    <mergeCell ref="A38:C38"/>
    <mergeCell ref="D38:F38"/>
    <mergeCell ref="G38:H38"/>
    <mergeCell ref="A39:C39"/>
    <mergeCell ref="D39:F39"/>
    <mergeCell ref="G39:H39"/>
    <mergeCell ref="D40:F40"/>
    <mergeCell ref="G40:H40"/>
    <mergeCell ref="A45:H45"/>
    <mergeCell ref="D42:F42"/>
    <mergeCell ref="G42:H42"/>
    <mergeCell ref="D43:F43"/>
    <mergeCell ref="G43:H43"/>
    <mergeCell ref="A44:C44"/>
    <mergeCell ref="D44:F44"/>
    <mergeCell ref="G44:H44"/>
  </mergeCells>
  <hyperlinks>
    <hyperlink ref="D9" r:id="rId1" xr:uid="{4F64B71E-7141-4BD8-B4D9-F5E2C19F05B7}"/>
  </hyperlinks>
  <pageMargins left="0.7" right="0.7" top="0.75" bottom="0.75" header="0.3" footer="0.3"/>
  <pageSetup scale="90" fitToHeight="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  <pageSetUpPr fitToPage="1"/>
  </sheetPr>
  <dimension ref="A1:S40"/>
  <sheetViews>
    <sheetView zoomScale="90" zoomScaleNormal="90" workbookViewId="0">
      <pane xSplit="2" ySplit="3" topLeftCell="F16" activePane="bottomRight" state="frozen"/>
      <selection pane="topRight" activeCell="C1" sqref="C1"/>
      <selection pane="bottomLeft" activeCell="A4" sqref="A4"/>
      <selection pane="bottomRight" activeCell="F40" sqref="F40"/>
    </sheetView>
  </sheetViews>
  <sheetFormatPr defaultRowHeight="14.4"/>
  <cols>
    <col min="1" max="1" width="47.6640625" customWidth="1"/>
    <col min="2" max="2" width="23.33203125" bestFit="1" customWidth="1"/>
    <col min="3" max="4" width="23.33203125" hidden="1" customWidth="1"/>
    <col min="5" max="5" width="21.33203125" hidden="1" customWidth="1"/>
    <col min="6" max="6" width="21.33203125" customWidth="1"/>
    <col min="7" max="7" width="20.44140625" customWidth="1"/>
    <col min="8" max="10" width="11.5546875" customWidth="1"/>
    <col min="11" max="13" width="10.6640625" customWidth="1"/>
    <col min="14" max="14" width="12.33203125" customWidth="1"/>
    <col min="15" max="15" width="10.6640625" customWidth="1"/>
    <col min="16" max="16" width="11.33203125" customWidth="1"/>
    <col min="17" max="17" width="11.5546875" customWidth="1"/>
    <col min="18" max="18" width="22.33203125" customWidth="1"/>
    <col min="19" max="19" width="45.5546875" customWidth="1"/>
  </cols>
  <sheetData>
    <row r="1" spans="1:19" ht="25.8">
      <c r="A1" s="1982" t="s">
        <v>138</v>
      </c>
      <c r="B1" s="1983"/>
      <c r="C1" s="1983"/>
      <c r="D1" s="1983"/>
      <c r="E1" s="1983"/>
      <c r="F1" s="1983"/>
      <c r="G1" s="1983"/>
      <c r="H1" s="1983"/>
      <c r="I1" s="1983"/>
      <c r="J1" s="1983"/>
      <c r="K1" s="1983"/>
      <c r="L1" s="1983"/>
      <c r="M1" s="1983"/>
      <c r="N1" s="1983"/>
      <c r="O1" s="1983"/>
      <c r="P1" s="1983"/>
      <c r="Q1" s="1983"/>
      <c r="R1" s="1983"/>
      <c r="S1" s="1984"/>
    </row>
    <row r="2" spans="1:19" ht="75">
      <c r="A2" s="251" t="s">
        <v>139</v>
      </c>
      <c r="B2" s="252" t="s">
        <v>140</v>
      </c>
      <c r="C2" s="253" t="s">
        <v>3</v>
      </c>
      <c r="D2" s="253" t="s">
        <v>4</v>
      </c>
      <c r="E2" s="161" t="s">
        <v>141</v>
      </c>
      <c r="F2" s="558" t="s">
        <v>6</v>
      </c>
      <c r="G2" s="559" t="s">
        <v>142</v>
      </c>
      <c r="H2" s="332" t="s">
        <v>143</v>
      </c>
      <c r="I2" s="333" t="s">
        <v>9</v>
      </c>
      <c r="J2" s="333" t="s">
        <v>144</v>
      </c>
      <c r="K2" s="334" t="s">
        <v>145</v>
      </c>
      <c r="L2" s="335" t="s">
        <v>12</v>
      </c>
      <c r="M2" s="332" t="s">
        <v>13</v>
      </c>
      <c r="N2" s="336" t="s">
        <v>14</v>
      </c>
      <c r="O2" s="557" t="s">
        <v>15</v>
      </c>
      <c r="P2" s="334" t="s">
        <v>146</v>
      </c>
      <c r="Q2" s="337" t="s">
        <v>147</v>
      </c>
      <c r="R2" s="254" t="s">
        <v>18</v>
      </c>
      <c r="S2" s="255" t="s">
        <v>19</v>
      </c>
    </row>
    <row r="3" spans="1:19" ht="21">
      <c r="A3" s="256" t="s">
        <v>20</v>
      </c>
      <c r="B3" s="257">
        <f>B4+B6+B30+B35+B37</f>
        <v>123261</v>
      </c>
      <c r="C3" s="257">
        <f>C4+C6+C30+C35+C37</f>
        <v>117563.26000000001</v>
      </c>
      <c r="D3" s="257">
        <f>D4+D6+D30+D35</f>
        <v>122612.26000000001</v>
      </c>
      <c r="E3" s="258">
        <f>SUM(E4,E6,E30,E35,E37)</f>
        <v>648.73999999999774</v>
      </c>
      <c r="F3" s="259">
        <f>SUM(F4+F6+F30+F35)</f>
        <v>122612.26000000001</v>
      </c>
      <c r="G3" s="260">
        <f>SUM(G6,G30)</f>
        <v>648.73999999999774</v>
      </c>
      <c r="H3" s="261"/>
      <c r="I3" s="261"/>
      <c r="J3" s="261"/>
      <c r="K3" s="170"/>
      <c r="L3" s="262"/>
      <c r="M3" s="261"/>
      <c r="N3" s="263"/>
      <c r="O3" s="264"/>
      <c r="P3" s="170"/>
      <c r="Q3" s="171"/>
      <c r="R3" s="265">
        <f>SUM(R6,R30)</f>
        <v>123261</v>
      </c>
      <c r="S3" s="266"/>
    </row>
    <row r="4" spans="1:19" ht="21">
      <c r="A4" s="267" t="s">
        <v>21</v>
      </c>
      <c r="B4" s="257">
        <f>SUM(B5:B5)</f>
        <v>0</v>
      </c>
      <c r="C4" s="257">
        <f>SUM(C5:C5)</f>
        <v>0</v>
      </c>
      <c r="D4" s="268">
        <f>SUM(D5)</f>
        <v>0</v>
      </c>
      <c r="E4" s="269">
        <f>SUM(E5)</f>
        <v>0</v>
      </c>
      <c r="F4" s="270">
        <f>SUM(F5)</f>
        <v>0</v>
      </c>
      <c r="G4" s="271">
        <f>B4-F4</f>
        <v>0</v>
      </c>
      <c r="H4" s="261"/>
      <c r="I4" s="261"/>
      <c r="J4" s="261"/>
      <c r="K4" s="272"/>
      <c r="L4" s="273"/>
      <c r="M4" s="261"/>
      <c r="N4" s="263"/>
      <c r="O4" s="264"/>
      <c r="P4" s="170"/>
      <c r="Q4" s="171"/>
      <c r="R4" s="265">
        <f>SUM(R5:R5)</f>
        <v>0</v>
      </c>
      <c r="S4" s="266"/>
    </row>
    <row r="5" spans="1:19" ht="17.399999999999999">
      <c r="A5" s="14"/>
      <c r="B5" s="67"/>
      <c r="C5" s="66"/>
      <c r="D5" s="67"/>
      <c r="E5" s="71"/>
      <c r="F5" s="79"/>
      <c r="G5" s="51">
        <f>B5-F5</f>
        <v>0</v>
      </c>
      <c r="H5" s="18"/>
      <c r="I5" s="18"/>
      <c r="J5" s="19"/>
      <c r="K5" s="47"/>
      <c r="L5" s="17"/>
      <c r="M5" s="18"/>
      <c r="N5" s="20"/>
      <c r="O5" s="190"/>
      <c r="P5" s="25"/>
      <c r="Q5" s="26"/>
      <c r="R5" s="23"/>
      <c r="S5" s="24"/>
    </row>
    <row r="6" spans="1:19" ht="21">
      <c r="A6" s="274" t="s">
        <v>42</v>
      </c>
      <c r="B6" s="275">
        <f>SUM(B7:B24)</f>
        <v>118212</v>
      </c>
      <c r="C6" s="276">
        <f>SUM(C8:C29)</f>
        <v>117563.26000000001</v>
      </c>
      <c r="D6" s="276">
        <f>SUM(D7:D24)</f>
        <v>117563.26000000001</v>
      </c>
      <c r="E6" s="69">
        <f>SUM(E7:E24)</f>
        <v>648.73999999999774</v>
      </c>
      <c r="F6" s="277">
        <f>SUM(F7,F10,F16,F17,F22,F24)</f>
        <v>117563.26000000001</v>
      </c>
      <c r="G6" s="278">
        <f>SUM(G7:G29)</f>
        <v>648.73999999999774</v>
      </c>
      <c r="H6" s="279"/>
      <c r="I6" s="279"/>
      <c r="J6" s="279"/>
      <c r="K6" s="280"/>
      <c r="L6" s="281"/>
      <c r="M6" s="279"/>
      <c r="N6" s="282"/>
      <c r="O6" s="283"/>
      <c r="P6" s="170"/>
      <c r="Q6" s="284"/>
      <c r="R6" s="285">
        <f>SUM(R7:R25)</f>
        <v>117365.68</v>
      </c>
      <c r="S6" s="286"/>
    </row>
    <row r="7" spans="1:19" ht="21">
      <c r="A7" s="660" t="s">
        <v>148</v>
      </c>
      <c r="B7" s="661">
        <v>1417.53</v>
      </c>
      <c r="C7" s="662"/>
      <c r="D7" s="663">
        <f>SUM(C8:C9)</f>
        <v>1417.5300000000002</v>
      </c>
      <c r="E7" s="664">
        <f>SUM(B7-D7)</f>
        <v>-2.2737367544323206E-13</v>
      </c>
      <c r="F7" s="665">
        <f>SUM(F8:F9)</f>
        <v>1417.5300000000002</v>
      </c>
      <c r="G7" s="278">
        <f>SUM(B7-F7)</f>
        <v>-2.2737367544323206E-13</v>
      </c>
      <c r="H7" s="33"/>
      <c r="I7" s="33"/>
      <c r="J7" s="33"/>
      <c r="K7" s="35"/>
      <c r="L7" s="32"/>
      <c r="M7" s="33"/>
      <c r="N7" s="34"/>
      <c r="O7" s="584"/>
      <c r="P7" s="37"/>
      <c r="Q7" s="38"/>
      <c r="R7" s="31">
        <v>571.21</v>
      </c>
      <c r="S7" s="601"/>
    </row>
    <row r="8" spans="1:19" ht="31.2">
      <c r="A8" s="39" t="s">
        <v>149</v>
      </c>
      <c r="B8" s="86"/>
      <c r="C8" s="72">
        <v>571.21</v>
      </c>
      <c r="D8" s="67"/>
      <c r="E8" s="97"/>
      <c r="F8" s="733">
        <v>571.21</v>
      </c>
      <c r="G8" s="278"/>
      <c r="H8" s="33"/>
      <c r="I8" s="33"/>
      <c r="J8" s="616">
        <v>41746</v>
      </c>
      <c r="K8" s="34">
        <v>41760</v>
      </c>
      <c r="L8" s="617">
        <v>41760</v>
      </c>
      <c r="M8" s="33"/>
      <c r="N8" s="34"/>
      <c r="O8" s="128">
        <v>41808</v>
      </c>
      <c r="P8" s="37"/>
      <c r="Q8" s="666">
        <v>41774</v>
      </c>
      <c r="R8" s="585"/>
      <c r="S8" s="587" t="s">
        <v>150</v>
      </c>
    </row>
    <row r="9" spans="1:19" ht="31.2">
      <c r="A9" s="39" t="s">
        <v>149</v>
      </c>
      <c r="B9" s="86"/>
      <c r="C9" s="72">
        <v>846.32</v>
      </c>
      <c r="D9" s="67"/>
      <c r="E9" s="97"/>
      <c r="F9" s="733">
        <v>846.32</v>
      </c>
      <c r="G9" s="278"/>
      <c r="H9" s="33"/>
      <c r="I9" s="33"/>
      <c r="J9" s="616">
        <v>41759</v>
      </c>
      <c r="K9" s="34">
        <v>41760</v>
      </c>
      <c r="L9" s="617">
        <v>41760</v>
      </c>
      <c r="M9" s="33"/>
      <c r="N9" s="34"/>
      <c r="O9" s="128">
        <v>41808</v>
      </c>
      <c r="P9" s="37"/>
      <c r="Q9" s="666">
        <v>41774</v>
      </c>
      <c r="R9" s="585"/>
      <c r="S9" s="587"/>
    </row>
    <row r="10" spans="1:19" ht="18">
      <c r="A10" s="609" t="s">
        <v>151</v>
      </c>
      <c r="B10" s="610">
        <v>37197.040000000001</v>
      </c>
      <c r="C10" s="611"/>
      <c r="D10" s="612">
        <f>SUM(C11:C14)</f>
        <v>37197.040000000001</v>
      </c>
      <c r="E10" s="97">
        <f>SUM(B10-D10)</f>
        <v>0</v>
      </c>
      <c r="F10" s="613">
        <f>SUM(F11:F15)</f>
        <v>37197.040000000001</v>
      </c>
      <c r="G10" s="42">
        <f>SUM(B10-F10)</f>
        <v>0</v>
      </c>
      <c r="H10" s="18"/>
      <c r="I10" s="18"/>
      <c r="J10" s="18"/>
      <c r="K10" s="21"/>
      <c r="L10" s="43"/>
      <c r="M10" s="18"/>
      <c r="N10" s="20"/>
      <c r="O10" s="202"/>
      <c r="P10" s="217"/>
      <c r="Q10" s="538">
        <v>41673</v>
      </c>
      <c r="R10" s="45">
        <v>37197.040000000001</v>
      </c>
      <c r="S10" s="287"/>
    </row>
    <row r="11" spans="1:19" ht="18">
      <c r="A11" s="14"/>
      <c r="B11" s="464" t="s">
        <v>152</v>
      </c>
      <c r="C11" s="440">
        <v>32886.85</v>
      </c>
      <c r="D11" s="67"/>
      <c r="E11" s="97"/>
      <c r="F11" s="101">
        <v>28733.85</v>
      </c>
      <c r="G11" s="42"/>
      <c r="H11" s="18">
        <v>41507</v>
      </c>
      <c r="I11" s="18">
        <v>41556</v>
      </c>
      <c r="J11" s="18">
        <v>41591</v>
      </c>
      <c r="K11" s="21">
        <v>41662</v>
      </c>
      <c r="L11" s="43"/>
      <c r="M11" s="18">
        <v>41556</v>
      </c>
      <c r="N11" s="20">
        <v>41708</v>
      </c>
      <c r="O11" s="202">
        <v>41607</v>
      </c>
      <c r="P11" s="413">
        <v>41617</v>
      </c>
      <c r="Q11" s="621"/>
      <c r="R11" s="45"/>
      <c r="S11" s="144"/>
    </row>
    <row r="12" spans="1:19" ht="18">
      <c r="A12" s="14"/>
      <c r="B12" s="464"/>
      <c r="C12" s="440"/>
      <c r="D12" s="67"/>
      <c r="E12" s="97"/>
      <c r="F12" s="101">
        <v>4153</v>
      </c>
      <c r="G12" s="42"/>
      <c r="H12" s="18">
        <v>41872</v>
      </c>
      <c r="I12" s="18">
        <v>41921</v>
      </c>
      <c r="J12" s="18">
        <v>41612</v>
      </c>
      <c r="K12" s="123">
        <v>41627</v>
      </c>
      <c r="L12" s="43"/>
      <c r="M12" s="18"/>
      <c r="N12" s="20"/>
      <c r="O12" s="655"/>
      <c r="P12" s="413">
        <v>41982</v>
      </c>
      <c r="Q12" s="621"/>
      <c r="R12" s="45"/>
      <c r="S12" s="144"/>
    </row>
    <row r="13" spans="1:19" ht="18">
      <c r="A13" s="14"/>
      <c r="B13" s="464" t="s">
        <v>153</v>
      </c>
      <c r="C13" s="440">
        <v>2990.19</v>
      </c>
      <c r="D13" s="67"/>
      <c r="E13" s="97"/>
      <c r="F13" s="101">
        <v>1800.19</v>
      </c>
      <c r="G13" s="42"/>
      <c r="H13" s="18">
        <v>41605</v>
      </c>
      <c r="I13" s="18">
        <v>41605</v>
      </c>
      <c r="J13" s="18">
        <v>41684</v>
      </c>
      <c r="K13" s="123">
        <v>41690</v>
      </c>
      <c r="L13" s="43"/>
      <c r="M13" s="18"/>
      <c r="N13" s="20"/>
      <c r="O13" s="655"/>
      <c r="P13" s="413">
        <v>41689</v>
      </c>
      <c r="Q13" s="621"/>
      <c r="R13" s="45"/>
      <c r="S13" s="144"/>
    </row>
    <row r="14" spans="1:19" ht="18">
      <c r="A14" s="14"/>
      <c r="B14" s="464" t="s">
        <v>154</v>
      </c>
      <c r="C14" s="440">
        <v>1320</v>
      </c>
      <c r="D14" s="67"/>
      <c r="E14" s="97"/>
      <c r="F14" s="101">
        <v>1320</v>
      </c>
      <c r="G14" s="42"/>
      <c r="H14" s="18">
        <v>41683</v>
      </c>
      <c r="I14" s="18">
        <v>41683</v>
      </c>
      <c r="J14" s="18">
        <v>41683</v>
      </c>
      <c r="K14" s="123">
        <v>41690</v>
      </c>
      <c r="L14" s="43"/>
      <c r="M14" s="18"/>
      <c r="N14" s="20"/>
      <c r="O14" s="655"/>
      <c r="P14" s="413">
        <v>41617</v>
      </c>
      <c r="Q14" s="621"/>
      <c r="R14" s="45"/>
      <c r="S14" s="144"/>
    </row>
    <row r="15" spans="1:19" ht="18">
      <c r="A15" s="14"/>
      <c r="B15" s="464" t="s">
        <v>155</v>
      </c>
      <c r="C15" s="440"/>
      <c r="D15" s="67"/>
      <c r="E15" s="97"/>
      <c r="F15" s="101">
        <v>1190</v>
      </c>
      <c r="G15" s="42"/>
      <c r="H15" s="18">
        <v>41605</v>
      </c>
      <c r="I15" s="18">
        <v>41605</v>
      </c>
      <c r="J15" s="18">
        <v>41712</v>
      </c>
      <c r="K15" s="123">
        <v>41704</v>
      </c>
      <c r="L15" s="43">
        <v>41708</v>
      </c>
      <c r="M15" s="18" t="s">
        <v>38</v>
      </c>
      <c r="N15" s="18" t="s">
        <v>38</v>
      </c>
      <c r="O15" s="200">
        <v>41773</v>
      </c>
      <c r="P15" s="413">
        <v>41345</v>
      </c>
      <c r="Q15" s="621"/>
      <c r="S15" s="654" t="s">
        <v>156</v>
      </c>
    </row>
    <row r="16" spans="1:19" ht="24" customHeight="1">
      <c r="A16" s="609" t="s">
        <v>157</v>
      </c>
      <c r="B16" s="610">
        <v>3673</v>
      </c>
      <c r="C16" s="611">
        <v>3673</v>
      </c>
      <c r="D16" s="611">
        <v>3673</v>
      </c>
      <c r="E16" s="97">
        <f>SUM(B16-D16)</f>
        <v>0</v>
      </c>
      <c r="F16" s="613">
        <v>3673</v>
      </c>
      <c r="G16" s="288">
        <f>B16-F16</f>
        <v>0</v>
      </c>
      <c r="H16" s="19">
        <v>41626</v>
      </c>
      <c r="I16" s="19">
        <v>41631</v>
      </c>
      <c r="J16" s="19">
        <v>41634</v>
      </c>
      <c r="K16" s="123">
        <v>41676</v>
      </c>
      <c r="L16" s="43">
        <v>41690</v>
      </c>
      <c r="M16" s="18" t="s">
        <v>38</v>
      </c>
      <c r="N16" s="18" t="s">
        <v>38</v>
      </c>
      <c r="O16" s="202">
        <v>41726</v>
      </c>
      <c r="P16" s="413">
        <v>41674</v>
      </c>
      <c r="Q16" s="538">
        <v>41674</v>
      </c>
      <c r="R16" s="48">
        <v>3673</v>
      </c>
      <c r="S16" s="289"/>
    </row>
    <row r="17" spans="1:19" ht="18">
      <c r="A17" s="609" t="s">
        <v>158</v>
      </c>
      <c r="B17" s="610">
        <v>9796</v>
      </c>
      <c r="C17" s="611"/>
      <c r="D17" s="612">
        <f>SUM(C18:C21)</f>
        <v>9796</v>
      </c>
      <c r="E17" s="97">
        <f>SUM(B17-D17)</f>
        <v>0</v>
      </c>
      <c r="F17" s="613">
        <f>SUM(F18:F21)</f>
        <v>9796</v>
      </c>
      <c r="G17" s="42">
        <f>B17-F17</f>
        <v>0</v>
      </c>
      <c r="H17" s="19"/>
      <c r="I17" s="19"/>
      <c r="J17" s="19"/>
      <c r="K17" s="123"/>
      <c r="L17" s="43"/>
      <c r="M17" s="19"/>
      <c r="N17" s="20"/>
      <c r="O17" s="655"/>
      <c r="P17" s="217"/>
      <c r="Q17" s="621"/>
      <c r="R17" s="48">
        <v>9796</v>
      </c>
      <c r="S17" s="289"/>
    </row>
    <row r="18" spans="1:19" ht="17.399999999999999">
      <c r="A18" s="87" t="s">
        <v>159</v>
      </c>
      <c r="B18" s="534"/>
      <c r="C18" s="440">
        <v>2449</v>
      </c>
      <c r="D18" s="92"/>
      <c r="E18" s="97"/>
      <c r="F18" s="101">
        <v>2449</v>
      </c>
      <c r="G18" s="42"/>
      <c r="H18" s="19">
        <v>41505</v>
      </c>
      <c r="I18" s="19">
        <v>41577</v>
      </c>
      <c r="J18" s="19">
        <v>41582</v>
      </c>
      <c r="K18" s="123">
        <v>41606</v>
      </c>
      <c r="L18" s="43">
        <v>41604</v>
      </c>
      <c r="M18" s="19"/>
      <c r="N18" s="20"/>
      <c r="O18" s="202">
        <v>41621</v>
      </c>
      <c r="P18" s="413">
        <v>41584</v>
      </c>
      <c r="Q18" s="413">
        <v>41584</v>
      </c>
      <c r="R18" s="290"/>
      <c r="S18" s="289"/>
    </row>
    <row r="19" spans="1:19" ht="17.399999999999999">
      <c r="A19" s="87" t="s">
        <v>160</v>
      </c>
      <c r="B19" s="534"/>
      <c r="C19" s="440">
        <v>2449</v>
      </c>
      <c r="D19" s="92"/>
      <c r="E19" s="97"/>
      <c r="F19" s="101">
        <v>2449</v>
      </c>
      <c r="G19" s="42"/>
      <c r="H19" s="19">
        <v>41505</v>
      </c>
      <c r="I19" s="19">
        <v>41577</v>
      </c>
      <c r="J19" s="19">
        <v>41586</v>
      </c>
      <c r="K19" s="123">
        <v>41606</v>
      </c>
      <c r="L19" s="43">
        <v>41604</v>
      </c>
      <c r="M19" s="19"/>
      <c r="N19" s="20"/>
      <c r="O19" s="202">
        <v>41621</v>
      </c>
      <c r="P19" s="413">
        <v>41579</v>
      </c>
      <c r="Q19" s="538">
        <v>41590</v>
      </c>
      <c r="R19" s="290"/>
      <c r="S19" s="289"/>
    </row>
    <row r="20" spans="1:19" ht="17.399999999999999">
      <c r="A20" s="87" t="s">
        <v>161</v>
      </c>
      <c r="B20" s="534"/>
      <c r="C20" s="440">
        <v>2449</v>
      </c>
      <c r="D20" s="92"/>
      <c r="E20" s="97"/>
      <c r="F20" s="101">
        <v>2449</v>
      </c>
      <c r="G20" s="42"/>
      <c r="H20" s="19">
        <v>41505</v>
      </c>
      <c r="I20" s="19">
        <v>41577</v>
      </c>
      <c r="J20" s="19">
        <v>41585</v>
      </c>
      <c r="K20" s="123">
        <v>41606</v>
      </c>
      <c r="L20" s="43"/>
      <c r="M20" s="19"/>
      <c r="N20" s="20"/>
      <c r="O20" s="202">
        <v>41621</v>
      </c>
      <c r="P20" s="413">
        <v>41641</v>
      </c>
      <c r="Q20" s="538">
        <v>41660</v>
      </c>
      <c r="R20" s="290"/>
      <c r="S20" s="289"/>
    </row>
    <row r="21" spans="1:19" ht="17.399999999999999">
      <c r="A21" s="87" t="s">
        <v>162</v>
      </c>
      <c r="B21" s="534"/>
      <c r="C21" s="440">
        <v>2449</v>
      </c>
      <c r="D21" s="92"/>
      <c r="E21" s="97"/>
      <c r="F21" s="101">
        <v>2449</v>
      </c>
      <c r="G21" s="42"/>
      <c r="H21" s="19">
        <v>41505</v>
      </c>
      <c r="I21" s="19">
        <v>41577</v>
      </c>
      <c r="J21" s="19">
        <v>41585</v>
      </c>
      <c r="K21" s="123">
        <v>41606</v>
      </c>
      <c r="L21" s="43">
        <v>41604</v>
      </c>
      <c r="M21" s="19"/>
      <c r="N21" s="20"/>
      <c r="O21" s="202">
        <v>41621</v>
      </c>
      <c r="P21" s="188"/>
      <c r="Q21" s="538">
        <v>41752</v>
      </c>
      <c r="R21" s="290"/>
      <c r="S21" s="289"/>
    </row>
    <row r="22" spans="1:19" ht="18">
      <c r="A22" s="609" t="s">
        <v>163</v>
      </c>
      <c r="B22" s="614">
        <v>752</v>
      </c>
      <c r="C22" s="615"/>
      <c r="D22" s="612">
        <f>SUM(C23)</f>
        <v>752</v>
      </c>
      <c r="E22" s="71"/>
      <c r="F22" s="613">
        <f>SUM(F23)</f>
        <v>752</v>
      </c>
      <c r="G22" s="42">
        <f>SUM(B22-F22)</f>
        <v>0</v>
      </c>
      <c r="H22" s="19"/>
      <c r="I22" s="19"/>
      <c r="J22" s="19"/>
      <c r="K22" s="123"/>
      <c r="L22" s="43"/>
      <c r="M22" s="19"/>
      <c r="N22" s="20"/>
      <c r="O22" s="655"/>
      <c r="P22" s="188"/>
      <c r="Q22" s="621"/>
      <c r="R22" s="48">
        <v>752</v>
      </c>
      <c r="S22" s="289"/>
    </row>
    <row r="23" spans="1:19" ht="17.399999999999999">
      <c r="A23" s="39" t="s">
        <v>164</v>
      </c>
      <c r="B23" s="534"/>
      <c r="C23" s="440">
        <v>752</v>
      </c>
      <c r="D23" s="92"/>
      <c r="E23" s="71"/>
      <c r="F23" s="101">
        <v>752</v>
      </c>
      <c r="G23" s="42"/>
      <c r="H23" s="19">
        <v>41751</v>
      </c>
      <c r="I23" s="19">
        <v>41731</v>
      </c>
      <c r="J23" s="620">
        <v>41746</v>
      </c>
      <c r="K23" s="123">
        <v>41746</v>
      </c>
      <c r="L23" s="43">
        <v>41760</v>
      </c>
      <c r="M23" s="19"/>
      <c r="N23" s="20"/>
      <c r="O23" s="200">
        <v>41808</v>
      </c>
      <c r="P23" s="428">
        <v>41768</v>
      </c>
      <c r="Q23" s="667">
        <v>41774</v>
      </c>
      <c r="R23" s="290"/>
      <c r="S23" s="289" t="s">
        <v>165</v>
      </c>
    </row>
    <row r="24" spans="1:19" ht="18">
      <c r="A24" s="609" t="s">
        <v>166</v>
      </c>
      <c r="B24" s="610">
        <v>65376.43</v>
      </c>
      <c r="C24" s="611"/>
      <c r="D24" s="612">
        <f>SUM(C25:C29)</f>
        <v>64727.69</v>
      </c>
      <c r="E24" s="97">
        <f>SUM(B24-D24)</f>
        <v>648.73999999999796</v>
      </c>
      <c r="F24" s="50">
        <f>SUM(F25:F29)</f>
        <v>64727.69</v>
      </c>
      <c r="G24" s="42">
        <f>B24-F24</f>
        <v>648.73999999999796</v>
      </c>
      <c r="H24" s="19"/>
      <c r="I24" s="19"/>
      <c r="J24" s="19"/>
      <c r="K24" s="123"/>
      <c r="L24" s="43"/>
      <c r="M24" s="19"/>
      <c r="N24" s="20"/>
      <c r="O24" s="202">
        <v>41677</v>
      </c>
      <c r="P24" s="217"/>
      <c r="Q24" s="621"/>
      <c r="R24" s="48">
        <v>65376.43</v>
      </c>
      <c r="S24" s="49"/>
    </row>
    <row r="25" spans="1:19" ht="17.399999999999999">
      <c r="A25" s="87" t="s">
        <v>167</v>
      </c>
      <c r="B25" s="86"/>
      <c r="C25" s="66">
        <v>53586</v>
      </c>
      <c r="D25" s="67"/>
      <c r="E25" s="97"/>
      <c r="F25" s="101">
        <v>53586</v>
      </c>
      <c r="G25" s="42"/>
      <c r="H25" s="19">
        <v>41617</v>
      </c>
      <c r="I25" s="19">
        <v>41617</v>
      </c>
      <c r="J25" s="19">
        <v>41731</v>
      </c>
      <c r="K25" s="123">
        <v>41732</v>
      </c>
      <c r="L25" s="43" t="s">
        <v>38</v>
      </c>
      <c r="M25" s="19">
        <v>41617</v>
      </c>
      <c r="N25" s="20">
        <v>41733</v>
      </c>
      <c r="O25" s="202">
        <v>41677</v>
      </c>
      <c r="P25" s="217" t="s">
        <v>168</v>
      </c>
      <c r="Q25" s="623">
        <v>41751</v>
      </c>
      <c r="R25" s="290"/>
      <c r="S25" s="291"/>
    </row>
    <row r="26" spans="1:19" ht="17.399999999999999">
      <c r="A26" s="87" t="s">
        <v>169</v>
      </c>
      <c r="B26" s="86"/>
      <c r="C26" s="66">
        <v>8499.7999999999993</v>
      </c>
      <c r="D26" s="67"/>
      <c r="E26" s="97"/>
      <c r="F26" s="101">
        <v>8499.7999999999993</v>
      </c>
      <c r="G26" s="42"/>
      <c r="H26" s="19"/>
      <c r="I26" s="19"/>
      <c r="J26" s="19"/>
      <c r="K26" s="123">
        <v>41746</v>
      </c>
      <c r="L26" s="43">
        <v>41746</v>
      </c>
      <c r="M26" s="19"/>
      <c r="N26" s="20"/>
      <c r="O26" s="200">
        <v>41808</v>
      </c>
      <c r="P26" s="624">
        <v>0.16</v>
      </c>
      <c r="Q26" s="623">
        <v>41751</v>
      </c>
      <c r="R26" s="290"/>
      <c r="S26" s="291"/>
    </row>
    <row r="27" spans="1:19" ht="17.399999999999999">
      <c r="A27" s="87" t="s">
        <v>170</v>
      </c>
      <c r="B27" s="86"/>
      <c r="C27" s="66">
        <v>1500</v>
      </c>
      <c r="D27" s="67"/>
      <c r="E27" s="97"/>
      <c r="F27" s="101">
        <v>1500</v>
      </c>
      <c r="G27" s="42"/>
      <c r="H27" s="19"/>
      <c r="I27" s="19"/>
      <c r="J27" s="19">
        <v>41754</v>
      </c>
      <c r="K27" s="123">
        <v>41760</v>
      </c>
      <c r="L27" s="43">
        <v>41760</v>
      </c>
      <c r="M27" s="19"/>
      <c r="N27" s="20"/>
      <c r="O27" s="200">
        <v>41808</v>
      </c>
      <c r="P27" s="624">
        <v>0.16</v>
      </c>
      <c r="Q27" s="622"/>
      <c r="R27" s="290"/>
      <c r="S27" s="291"/>
    </row>
    <row r="28" spans="1:19" ht="17.399999999999999">
      <c r="A28" s="87" t="s">
        <v>171</v>
      </c>
      <c r="B28" s="86"/>
      <c r="C28" s="66">
        <v>728.99</v>
      </c>
      <c r="D28" s="67"/>
      <c r="E28" s="97"/>
      <c r="F28" s="101">
        <v>728.99</v>
      </c>
      <c r="G28" s="42"/>
      <c r="H28" s="19"/>
      <c r="I28" s="19"/>
      <c r="J28" s="19">
        <v>41759</v>
      </c>
      <c r="K28" s="123">
        <v>41760</v>
      </c>
      <c r="L28" s="43">
        <v>41760</v>
      </c>
      <c r="M28" s="19"/>
      <c r="N28" s="20"/>
      <c r="O28" s="200">
        <v>41808</v>
      </c>
      <c r="P28" s="624">
        <v>0.16</v>
      </c>
      <c r="Q28" s="621"/>
      <c r="R28" s="290"/>
      <c r="S28" s="291"/>
    </row>
    <row r="29" spans="1:19" ht="17.399999999999999">
      <c r="A29" s="87" t="s">
        <v>172</v>
      </c>
      <c r="B29" s="86"/>
      <c r="C29" s="66">
        <v>412.9</v>
      </c>
      <c r="D29" s="67"/>
      <c r="E29" s="97"/>
      <c r="F29" s="101">
        <v>412.9</v>
      </c>
      <c r="G29" s="42"/>
      <c r="H29" s="19"/>
      <c r="I29" s="19"/>
      <c r="J29" s="19"/>
      <c r="K29" s="123">
        <v>41746</v>
      </c>
      <c r="L29" s="43">
        <v>41774</v>
      </c>
      <c r="M29" s="19"/>
      <c r="N29" s="20"/>
      <c r="O29" s="200">
        <v>41850</v>
      </c>
      <c r="P29" s="217"/>
      <c r="Q29" s="625"/>
      <c r="R29" s="290"/>
      <c r="S29" s="291"/>
    </row>
    <row r="30" spans="1:19" ht="21">
      <c r="A30" s="274" t="s">
        <v>115</v>
      </c>
      <c r="B30" s="275">
        <f>SUM(B31:B31)</f>
        <v>5049</v>
      </c>
      <c r="C30" s="292"/>
      <c r="D30" s="293">
        <f>SUM(D31:D31)</f>
        <v>5049</v>
      </c>
      <c r="E30" s="98">
        <f>SUM(E31:E31)</f>
        <v>0</v>
      </c>
      <c r="F30" s="294">
        <f>SUM(F31)</f>
        <v>5049</v>
      </c>
      <c r="G30" s="293">
        <f>B30-F30</f>
        <v>0</v>
      </c>
      <c r="H30" s="295"/>
      <c r="I30" s="295"/>
      <c r="J30" s="295"/>
      <c r="K30" s="296"/>
      <c r="L30" s="297"/>
      <c r="M30" s="295"/>
      <c r="N30" s="282"/>
      <c r="O30" s="298"/>
      <c r="P30" s="299"/>
      <c r="Q30" s="284"/>
      <c r="R30" s="300">
        <f>SUM(R31:R32)</f>
        <v>5895.32</v>
      </c>
      <c r="S30" s="301"/>
    </row>
    <row r="31" spans="1:19" ht="18">
      <c r="A31" s="609" t="s">
        <v>173</v>
      </c>
      <c r="B31" s="610">
        <v>5049</v>
      </c>
      <c r="C31" s="611"/>
      <c r="D31" s="612">
        <f>SUM(C32:C34)</f>
        <v>5049</v>
      </c>
      <c r="E31" s="97">
        <f>SUM(B31-D31)</f>
        <v>0</v>
      </c>
      <c r="F31" s="613">
        <f>SUM(F32:F34)</f>
        <v>5049</v>
      </c>
      <c r="G31" s="288">
        <f>B31-F31</f>
        <v>0</v>
      </c>
      <c r="H31" s="119"/>
      <c r="I31" s="119"/>
      <c r="J31" s="119"/>
      <c r="K31" s="123"/>
      <c r="L31" s="115"/>
      <c r="M31" s="119"/>
      <c r="N31" s="302"/>
      <c r="O31" s="656"/>
      <c r="P31" s="59"/>
      <c r="Q31" s="60"/>
      <c r="R31" s="45">
        <v>5895.32</v>
      </c>
      <c r="S31" s="52"/>
    </row>
    <row r="32" spans="1:19" ht="18">
      <c r="A32" s="87" t="s">
        <v>174</v>
      </c>
      <c r="B32" s="86"/>
      <c r="C32" s="66">
        <v>4400</v>
      </c>
      <c r="D32" s="92"/>
      <c r="E32" s="97"/>
      <c r="F32" s="101">
        <v>4400</v>
      </c>
      <c r="G32" s="288"/>
      <c r="H32" s="18">
        <v>41663</v>
      </c>
      <c r="I32" s="18">
        <v>41669</v>
      </c>
      <c r="J32" s="119">
        <v>41751</v>
      </c>
      <c r="K32" s="123">
        <v>41746</v>
      </c>
      <c r="L32" s="115">
        <v>41745</v>
      </c>
      <c r="M32" s="119"/>
      <c r="N32" s="128"/>
      <c r="O32" s="132">
        <v>41808</v>
      </c>
      <c r="P32" s="59"/>
      <c r="Q32" s="60"/>
      <c r="R32" s="23"/>
      <c r="S32" s="52"/>
    </row>
    <row r="33" spans="1:19" ht="17.399999999999999">
      <c r="A33" s="87" t="s">
        <v>175</v>
      </c>
      <c r="B33" s="86"/>
      <c r="C33" s="66">
        <v>649</v>
      </c>
      <c r="D33" s="92"/>
      <c r="E33" s="97"/>
      <c r="F33" s="101">
        <v>649</v>
      </c>
      <c r="G33" s="288"/>
      <c r="H33" s="18"/>
      <c r="I33" s="18"/>
      <c r="J33" s="119">
        <v>41746</v>
      </c>
      <c r="K33" s="123">
        <v>41760</v>
      </c>
      <c r="L33" s="115">
        <v>41760</v>
      </c>
      <c r="M33" s="119"/>
      <c r="N33" s="128"/>
      <c r="O33" s="132">
        <v>41816</v>
      </c>
      <c r="P33" s="59"/>
      <c r="Q33" s="60"/>
      <c r="R33" s="23"/>
      <c r="S33" s="147"/>
    </row>
    <row r="34" spans="1:19" ht="17.399999999999999">
      <c r="A34" s="87"/>
      <c r="B34" s="86"/>
      <c r="C34" s="66"/>
      <c r="D34" s="92"/>
      <c r="E34" s="97"/>
      <c r="F34" s="101"/>
      <c r="G34" s="288"/>
      <c r="H34" s="18"/>
      <c r="I34" s="18"/>
      <c r="J34" s="119"/>
      <c r="K34" s="123"/>
      <c r="L34" s="115"/>
      <c r="M34" s="119"/>
      <c r="N34" s="128"/>
      <c r="O34" s="132"/>
      <c r="P34" s="59"/>
      <c r="Q34" s="60"/>
      <c r="R34" s="23"/>
    </row>
    <row r="35" spans="1:19" ht="21">
      <c r="A35" s="303" t="s">
        <v>176</v>
      </c>
      <c r="B35" s="304">
        <f>SUM(B36)</f>
        <v>0</v>
      </c>
      <c r="C35" s="305"/>
      <c r="D35" s="306"/>
      <c r="E35" s="307">
        <f>E36</f>
        <v>0</v>
      </c>
      <c r="F35" s="308">
        <f>F36</f>
        <v>0</v>
      </c>
      <c r="G35" s="306">
        <f>B35-F35</f>
        <v>0</v>
      </c>
      <c r="H35" s="295"/>
      <c r="I35" s="295"/>
      <c r="J35" s="295"/>
      <c r="K35" s="296"/>
      <c r="L35" s="297"/>
      <c r="M35" s="295"/>
      <c r="N35" s="309"/>
      <c r="O35" s="310"/>
      <c r="P35" s="299"/>
      <c r="Q35" s="311"/>
      <c r="R35" s="312"/>
      <c r="S35" s="313"/>
    </row>
    <row r="36" spans="1:19" ht="17.399999999999999">
      <c r="A36" s="87"/>
      <c r="B36" s="86"/>
      <c r="C36" s="66"/>
      <c r="D36" s="92"/>
      <c r="E36" s="97">
        <f>SUM(B36-D36)</f>
        <v>0</v>
      </c>
      <c r="F36" s="101"/>
      <c r="G36" s="288">
        <f>B36-F36</f>
        <v>0</v>
      </c>
      <c r="H36" s="18"/>
      <c r="I36" s="18"/>
      <c r="J36" s="18"/>
      <c r="K36" s="21"/>
      <c r="L36" s="43"/>
      <c r="M36" s="18"/>
      <c r="N36" s="126"/>
      <c r="O36" s="44"/>
      <c r="P36" s="46"/>
      <c r="Q36" s="26"/>
      <c r="R36" s="140"/>
      <c r="S36" s="24"/>
    </row>
    <row r="37" spans="1:19" ht="21">
      <c r="A37" s="314"/>
      <c r="B37" s="315"/>
      <c r="C37" s="316"/>
      <c r="D37" s="316"/>
      <c r="E37" s="317"/>
      <c r="F37" s="318"/>
      <c r="G37" s="316"/>
      <c r="H37" s="319"/>
      <c r="I37" s="319"/>
      <c r="J37" s="319"/>
      <c r="K37" s="320"/>
      <c r="L37" s="321"/>
      <c r="M37" s="319"/>
      <c r="N37" s="322"/>
      <c r="O37" s="323"/>
      <c r="P37" s="324"/>
      <c r="Q37" s="325"/>
      <c r="R37" s="326"/>
      <c r="S37" s="327"/>
    </row>
    <row r="38" spans="1:19">
      <c r="A38" s="328"/>
      <c r="B38" s="67"/>
      <c r="C38" s="67"/>
      <c r="D38" s="67"/>
      <c r="E38" s="329"/>
      <c r="F38" s="79"/>
      <c r="G38" s="67"/>
      <c r="H38" s="33"/>
      <c r="I38" s="33"/>
      <c r="J38" s="33"/>
      <c r="K38" s="35"/>
      <c r="L38" s="32"/>
      <c r="M38" s="33"/>
      <c r="N38" s="128"/>
      <c r="O38" s="36"/>
      <c r="P38" s="37"/>
      <c r="Q38" s="325"/>
      <c r="R38" s="330"/>
      <c r="S38" s="331"/>
    </row>
    <row r="39" spans="1:19">
      <c r="A39" s="328"/>
      <c r="B39" s="67"/>
      <c r="C39" s="67"/>
      <c r="D39" s="67"/>
      <c r="E39" s="329"/>
      <c r="F39" s="79"/>
      <c r="G39" s="67"/>
      <c r="H39" s="33"/>
      <c r="I39" s="33"/>
      <c r="J39" s="33"/>
      <c r="K39" s="35"/>
      <c r="L39" s="32"/>
      <c r="M39" s="33"/>
      <c r="N39" s="128"/>
      <c r="O39" s="36"/>
      <c r="P39" s="37"/>
      <c r="Q39" s="325"/>
      <c r="R39" s="330"/>
      <c r="S39" s="331"/>
    </row>
    <row r="40" spans="1:19">
      <c r="E40" s="556" t="s">
        <v>137</v>
      </c>
      <c r="F40" s="734">
        <f>SUM(F33,F25:F29,F32,F23,F8:F9)</f>
        <v>71946.220000000016</v>
      </c>
    </row>
  </sheetData>
  <mergeCells count="1">
    <mergeCell ref="A1:S1"/>
  </mergeCells>
  <pageMargins left="0.7" right="0.7" top="0.75" bottom="0.75" header="0.3" footer="0.3"/>
  <pageSetup scale="41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2D1D7-80B4-40D4-93BA-D81E93404ACF}">
  <sheetPr>
    <pageSetUpPr fitToPage="1"/>
  </sheetPr>
  <dimension ref="A1:M46"/>
  <sheetViews>
    <sheetView workbookViewId="0">
      <selection activeCell="N7" sqref="N7"/>
    </sheetView>
  </sheetViews>
  <sheetFormatPr defaultColWidth="9.109375" defaultRowHeight="13.8"/>
  <cols>
    <col min="1" max="1" width="9.109375" style="1550"/>
    <col min="2" max="2" width="2" style="1550" customWidth="1"/>
    <col min="3" max="3" width="2.44140625" style="1550" customWidth="1"/>
    <col min="4" max="4" width="9.109375" style="1550"/>
    <col min="5" max="5" width="23.109375" style="1550" customWidth="1"/>
    <col min="6" max="6" width="3.6640625" style="1550" customWidth="1"/>
    <col min="7" max="8" width="9.109375" style="1550"/>
    <col min="9" max="9" width="17.6640625" style="1550" customWidth="1"/>
    <col min="10" max="10" width="14.44140625" style="1550" customWidth="1"/>
    <col min="11" max="16384" width="9.109375" style="1550"/>
  </cols>
  <sheetData>
    <row r="1" spans="1:12">
      <c r="A1" s="1549"/>
      <c r="B1" s="1549"/>
      <c r="C1" s="1549"/>
      <c r="D1" s="1549"/>
      <c r="E1" s="1549"/>
      <c r="F1" s="1549"/>
      <c r="G1" s="1549"/>
      <c r="H1" s="1549"/>
      <c r="I1" s="1549"/>
      <c r="J1" s="1549"/>
      <c r="K1" s="1549"/>
      <c r="L1" s="1549"/>
    </row>
    <row r="2" spans="1:12" ht="104.25" customHeight="1">
      <c r="A2" s="1549"/>
      <c r="B2" s="1549"/>
      <c r="C2" s="1549"/>
      <c r="D2" s="1549"/>
      <c r="E2" s="1549"/>
      <c r="F2" s="1549"/>
      <c r="G2" s="1549"/>
      <c r="H2" s="1549"/>
      <c r="I2" s="1549"/>
      <c r="J2" s="1549"/>
      <c r="K2" s="1549"/>
      <c r="L2" s="1549"/>
    </row>
    <row r="3" spans="1:12" ht="27" customHeight="1">
      <c r="A3" s="1549"/>
      <c r="B3" s="1549"/>
      <c r="C3" s="1549"/>
      <c r="D3" s="1549"/>
      <c r="E3" s="1549"/>
      <c r="F3" s="1549"/>
      <c r="G3" s="2091" t="s">
        <v>1313</v>
      </c>
      <c r="H3" s="2091"/>
      <c r="I3" s="2091"/>
      <c r="J3" s="2091"/>
      <c r="K3" s="1551"/>
      <c r="L3" s="1549"/>
    </row>
    <row r="4" spans="1:12" ht="15.75" customHeight="1">
      <c r="A4" s="2092" t="s">
        <v>1314</v>
      </c>
      <c r="B4" s="2092"/>
      <c r="C4" s="1552"/>
      <c r="D4" s="2093" t="s">
        <v>1395</v>
      </c>
      <c r="E4" s="2093"/>
      <c r="F4" s="2093"/>
      <c r="G4" s="2093"/>
      <c r="H4" s="1549"/>
      <c r="I4" s="1549"/>
      <c r="J4" s="1549"/>
      <c r="K4" s="1549"/>
      <c r="L4" s="1549"/>
    </row>
    <row r="5" spans="1:12">
      <c r="D5" s="1554" t="s">
        <v>1316</v>
      </c>
      <c r="E5" s="1554"/>
      <c r="F5" s="1549"/>
      <c r="G5" s="1549"/>
      <c r="H5" s="1549"/>
      <c r="I5" s="1555" t="s">
        <v>831</v>
      </c>
      <c r="J5" s="1575" t="s">
        <v>1343</v>
      </c>
      <c r="K5" s="1574"/>
      <c r="L5" s="1549"/>
    </row>
    <row r="6" spans="1:12">
      <c r="A6" s="1549"/>
      <c r="B6" s="1549"/>
      <c r="C6" s="1549"/>
      <c r="D6" s="1554" t="s">
        <v>1319</v>
      </c>
      <c r="E6" s="1554"/>
      <c r="F6" s="1549"/>
      <c r="G6" s="1549"/>
      <c r="H6" s="1549"/>
      <c r="I6" s="1557">
        <v>45925</v>
      </c>
      <c r="J6" s="1556" t="s">
        <v>749</v>
      </c>
      <c r="K6" s="1558"/>
      <c r="L6" s="1549"/>
    </row>
    <row r="7" spans="1:12">
      <c r="A7" s="1549"/>
      <c r="B7" s="1549"/>
      <c r="C7" s="1549"/>
      <c r="D7" s="1554" t="s">
        <v>1320</v>
      </c>
      <c r="E7" s="1554"/>
      <c r="F7" s="1549"/>
      <c r="G7" s="1549"/>
      <c r="H7" s="1549"/>
      <c r="I7" s="1559"/>
      <c r="J7" s="1560"/>
      <c r="K7" s="1560"/>
      <c r="L7" s="1549"/>
    </row>
    <row r="8" spans="1:12">
      <c r="A8" s="1549"/>
      <c r="B8" s="1549"/>
      <c r="C8" s="1549"/>
      <c r="D8" s="1554" t="s">
        <v>1321</v>
      </c>
      <c r="E8" s="1554"/>
      <c r="F8" s="1549"/>
      <c r="G8" s="1549"/>
      <c r="H8" s="1549"/>
      <c r="I8" s="1559"/>
      <c r="J8" s="1560"/>
      <c r="K8" s="1560"/>
      <c r="L8" s="1549"/>
    </row>
    <row r="9" spans="1:12">
      <c r="A9" s="1549"/>
      <c r="B9" s="1549"/>
      <c r="C9" s="1549"/>
      <c r="D9" s="1561" t="s">
        <v>1322</v>
      </c>
      <c r="E9" s="1549"/>
      <c r="F9" s="1549"/>
      <c r="G9" s="1549"/>
      <c r="H9" s="1549"/>
      <c r="I9" s="1559"/>
      <c r="J9" s="1560"/>
      <c r="K9" s="1560"/>
      <c r="L9" s="1549"/>
    </row>
    <row r="10" spans="1:12" ht="15">
      <c r="A10" s="2094" t="s">
        <v>830</v>
      </c>
      <c r="B10" s="2095"/>
      <c r="C10" s="2095"/>
      <c r="D10" s="2095"/>
      <c r="E10" s="2096"/>
      <c r="F10" s="1549"/>
      <c r="G10" s="2097" t="s">
        <v>1323</v>
      </c>
      <c r="H10" s="2098"/>
      <c r="I10" s="2098"/>
      <c r="J10" s="2099"/>
      <c r="K10" s="1562"/>
      <c r="L10" s="1549"/>
    </row>
    <row r="11" spans="1:12">
      <c r="A11" s="2085" t="s">
        <v>1324</v>
      </c>
      <c r="B11" s="2086"/>
      <c r="C11" s="2087" t="s">
        <v>1425</v>
      </c>
      <c r="D11" s="2087"/>
      <c r="E11" s="2088"/>
      <c r="F11" s="1549"/>
      <c r="G11" s="1563" t="s">
        <v>1324</v>
      </c>
      <c r="H11" s="2089" t="s">
        <v>1426</v>
      </c>
      <c r="I11" s="2089"/>
      <c r="J11" s="2090"/>
      <c r="K11" s="1553"/>
      <c r="L11" s="1549"/>
    </row>
    <row r="12" spans="1:12">
      <c r="A12" s="2100" t="s">
        <v>1326</v>
      </c>
      <c r="B12" s="2101"/>
      <c r="C12" s="2104"/>
      <c r="D12" s="2104"/>
      <c r="E12" s="2105"/>
      <c r="F12" s="1549"/>
      <c r="G12" s="2100" t="s">
        <v>1326</v>
      </c>
      <c r="H12" s="2108" t="s">
        <v>1427</v>
      </c>
      <c r="I12" s="2108"/>
      <c r="J12" s="2109"/>
      <c r="K12" s="1553"/>
      <c r="L12" s="1549"/>
    </row>
    <row r="13" spans="1:12">
      <c r="A13" s="2100"/>
      <c r="B13" s="2101"/>
      <c r="C13" s="2108"/>
      <c r="D13" s="2104"/>
      <c r="E13" s="2105"/>
      <c r="F13" s="1549"/>
      <c r="G13" s="2106"/>
      <c r="H13" s="2108" t="s">
        <v>1428</v>
      </c>
      <c r="I13" s="2108"/>
      <c r="J13" s="2109"/>
      <c r="K13" s="1553"/>
      <c r="L13" s="1549"/>
    </row>
    <row r="14" spans="1:12">
      <c r="A14" s="2102"/>
      <c r="B14" s="2103"/>
      <c r="C14" s="2110" t="s">
        <v>1429</v>
      </c>
      <c r="D14" s="2111"/>
      <c r="E14" s="2112"/>
      <c r="F14" s="1549"/>
      <c r="G14" s="2107"/>
      <c r="H14" s="2113" t="s">
        <v>1430</v>
      </c>
      <c r="I14" s="2113"/>
      <c r="J14" s="2114"/>
      <c r="K14" s="1564"/>
      <c r="L14" s="1549"/>
    </row>
    <row r="15" spans="1:12">
      <c r="A15" s="2115"/>
      <c r="B15" s="2115"/>
      <c r="C15" s="2115"/>
      <c r="D15" s="2115"/>
      <c r="E15" s="2115"/>
      <c r="F15" s="1549"/>
      <c r="G15" s="1549"/>
      <c r="H15" s="1549"/>
      <c r="I15" s="1549"/>
      <c r="J15" s="1549"/>
      <c r="K15" s="1549"/>
      <c r="L15" s="1549"/>
    </row>
    <row r="16" spans="1:12">
      <c r="A16" s="2116" t="s">
        <v>1350</v>
      </c>
      <c r="B16" s="2117"/>
      <c r="C16" s="2118"/>
      <c r="D16" s="2119" t="s">
        <v>1351</v>
      </c>
      <c r="E16" s="2117"/>
      <c r="F16" s="2120"/>
      <c r="G16" s="2121" t="s">
        <v>1352</v>
      </c>
      <c r="H16" s="2122"/>
      <c r="I16" s="1565" t="s">
        <v>1353</v>
      </c>
      <c r="J16" s="1566" t="s">
        <v>1354</v>
      </c>
      <c r="K16" s="1549"/>
      <c r="L16" s="1549"/>
    </row>
    <row r="17" spans="1:13">
      <c r="A17" s="2123"/>
      <c r="B17" s="2124"/>
      <c r="C17" s="2125"/>
      <c r="D17" s="2126" t="s">
        <v>1431</v>
      </c>
      <c r="E17" s="2127"/>
      <c r="F17" s="2128"/>
      <c r="G17" s="2135"/>
      <c r="H17" s="2136"/>
      <c r="I17" s="1567">
        <v>0</v>
      </c>
      <c r="J17" s="1567">
        <f>G17*I17</f>
        <v>0</v>
      </c>
      <c r="K17" s="1549"/>
      <c r="L17" s="1549"/>
      <c r="M17" s="1568"/>
    </row>
    <row r="18" spans="1:13">
      <c r="A18" s="2123" t="s">
        <v>306</v>
      </c>
      <c r="B18" s="2124"/>
      <c r="C18" s="2125"/>
      <c r="D18" s="2129"/>
      <c r="E18" s="2130"/>
      <c r="F18" s="2131"/>
      <c r="G18" s="2135"/>
      <c r="H18" s="2136"/>
      <c r="I18" s="1569">
        <v>0</v>
      </c>
      <c r="J18" s="1570">
        <f t="shared" ref="J18:J44" si="0">G18*I18</f>
        <v>0</v>
      </c>
      <c r="K18" s="1549"/>
      <c r="L18" s="1549"/>
    </row>
    <row r="19" spans="1:13">
      <c r="A19" s="2123" t="s">
        <v>306</v>
      </c>
      <c r="B19" s="2124"/>
      <c r="C19" s="2125"/>
      <c r="D19" s="2129"/>
      <c r="E19" s="2130"/>
      <c r="F19" s="2131"/>
      <c r="G19" s="2135"/>
      <c r="H19" s="2136"/>
      <c r="I19" s="1569">
        <v>0</v>
      </c>
      <c r="J19" s="1570">
        <f t="shared" si="0"/>
        <v>0</v>
      </c>
      <c r="K19" s="1549"/>
      <c r="L19" s="1549"/>
    </row>
    <row r="20" spans="1:13">
      <c r="A20" s="2123" t="s">
        <v>306</v>
      </c>
      <c r="B20" s="2124"/>
      <c r="C20" s="2125"/>
      <c r="D20" s="2129"/>
      <c r="E20" s="2130"/>
      <c r="F20" s="2131"/>
      <c r="G20" s="2135"/>
      <c r="H20" s="2136"/>
      <c r="I20" s="1569">
        <v>0</v>
      </c>
      <c r="J20" s="1570">
        <f t="shared" si="0"/>
        <v>0</v>
      </c>
      <c r="K20" s="1549"/>
      <c r="L20" s="1549"/>
    </row>
    <row r="21" spans="1:13">
      <c r="A21" s="2123" t="s">
        <v>306</v>
      </c>
      <c r="B21" s="2124"/>
      <c r="C21" s="2125"/>
      <c r="D21" s="2129"/>
      <c r="E21" s="2130"/>
      <c r="F21" s="2131"/>
      <c r="G21" s="2135"/>
      <c r="H21" s="2136"/>
      <c r="I21" s="1569">
        <v>0</v>
      </c>
      <c r="J21" s="1570">
        <f t="shared" si="0"/>
        <v>0</v>
      </c>
      <c r="K21" s="1549"/>
      <c r="L21" s="1549"/>
    </row>
    <row r="22" spans="1:13">
      <c r="A22" s="2123"/>
      <c r="B22" s="2124"/>
      <c r="C22" s="2125"/>
      <c r="D22" s="2282"/>
      <c r="E22" s="2283"/>
      <c r="F22" s="2284"/>
      <c r="G22" s="2140"/>
      <c r="H22" s="2141"/>
      <c r="I22" s="1569">
        <v>0</v>
      </c>
      <c r="J22" s="1570">
        <f t="shared" si="0"/>
        <v>0</v>
      </c>
      <c r="K22" s="1549"/>
      <c r="L22" s="1549"/>
    </row>
    <row r="23" spans="1:13" ht="14.25" customHeight="1">
      <c r="A23" s="2280" t="s">
        <v>1432</v>
      </c>
      <c r="B23" s="2281"/>
      <c r="C23" s="2281"/>
      <c r="D23" s="2235" t="s">
        <v>1433</v>
      </c>
      <c r="E23" s="2236"/>
      <c r="F23" s="2237"/>
      <c r="G23" s="2145">
        <v>4</v>
      </c>
      <c r="H23" s="2146"/>
      <c r="I23" s="1569">
        <v>1580</v>
      </c>
      <c r="J23" s="1570">
        <f t="shared" si="0"/>
        <v>6320</v>
      </c>
      <c r="K23" s="1549"/>
      <c r="L23" s="1549"/>
    </row>
    <row r="24" spans="1:13" ht="14.25" customHeight="1">
      <c r="D24" s="2274" t="s">
        <v>1434</v>
      </c>
      <c r="E24" s="2274"/>
      <c r="F24" s="2275"/>
      <c r="G24" s="2145"/>
      <c r="H24" s="2146"/>
      <c r="I24" s="1569">
        <v>0</v>
      </c>
      <c r="J24" s="1570">
        <f t="shared" si="0"/>
        <v>0</v>
      </c>
      <c r="K24" s="1549"/>
      <c r="L24" s="1549"/>
    </row>
    <row r="25" spans="1:13">
      <c r="A25" s="2271" t="s">
        <v>1435</v>
      </c>
      <c r="B25" s="2272"/>
      <c r="C25" s="2273"/>
      <c r="D25" s="2276"/>
      <c r="E25" s="2276"/>
      <c r="F25" s="2277"/>
      <c r="G25" s="2145">
        <v>6</v>
      </c>
      <c r="H25" s="2146"/>
      <c r="I25" s="1569">
        <v>1500</v>
      </c>
      <c r="J25" s="1570">
        <f t="shared" si="0"/>
        <v>9000</v>
      </c>
      <c r="K25" s="1549"/>
      <c r="L25" s="1549"/>
    </row>
    <row r="26" spans="1:13" ht="14.25" customHeight="1">
      <c r="D26" s="2278"/>
      <c r="E26" s="2278"/>
      <c r="F26" s="2279"/>
      <c r="G26" s="2145"/>
      <c r="H26" s="2146"/>
      <c r="I26" s="1569">
        <v>0</v>
      </c>
      <c r="J26" s="1570">
        <f t="shared" si="0"/>
        <v>0</v>
      </c>
      <c r="K26" s="1549"/>
      <c r="L26" s="1549"/>
    </row>
    <row r="27" spans="1:13" ht="14.25" customHeight="1">
      <c r="A27" s="2123" t="s">
        <v>1436</v>
      </c>
      <c r="B27" s="2124"/>
      <c r="C27" s="2125"/>
      <c r="D27" s="2142" t="s">
        <v>1437</v>
      </c>
      <c r="E27" s="2143"/>
      <c r="F27" s="2144"/>
      <c r="G27" s="2157">
        <v>6</v>
      </c>
      <c r="H27" s="2141"/>
      <c r="I27" s="1569">
        <v>185</v>
      </c>
      <c r="J27" s="1570">
        <f t="shared" si="0"/>
        <v>1110</v>
      </c>
      <c r="K27" s="1549"/>
      <c r="L27" s="1549"/>
    </row>
    <row r="28" spans="1:13">
      <c r="D28" s="2160"/>
      <c r="E28" s="2161"/>
      <c r="F28" s="2162"/>
      <c r="G28" s="2163"/>
      <c r="H28" s="2164"/>
      <c r="I28" s="1569">
        <v>0</v>
      </c>
      <c r="J28" s="1602">
        <f t="shared" si="0"/>
        <v>0</v>
      </c>
      <c r="K28" s="1549"/>
      <c r="L28" s="1549"/>
    </row>
    <row r="29" spans="1:13">
      <c r="A29" s="2158" t="s">
        <v>1438</v>
      </c>
      <c r="B29" s="2159"/>
      <c r="C29" s="2159"/>
      <c r="D29" s="2268" t="s">
        <v>1439</v>
      </c>
      <c r="E29" s="2269"/>
      <c r="F29" s="2270"/>
      <c r="G29" s="2169">
        <v>1</v>
      </c>
      <c r="H29" s="2164"/>
      <c r="I29" s="1569">
        <v>17</v>
      </c>
      <c r="J29" s="1602">
        <f t="shared" si="0"/>
        <v>17</v>
      </c>
      <c r="K29" s="1549"/>
      <c r="L29" s="1549"/>
    </row>
    <row r="30" spans="1:13" ht="14.25" customHeight="1">
      <c r="D30" s="2166"/>
      <c r="E30" s="2167"/>
      <c r="F30" s="2168"/>
      <c r="G30" s="2169"/>
      <c r="H30" s="2164"/>
      <c r="I30" s="1569">
        <v>0</v>
      </c>
      <c r="J30" s="1602">
        <f t="shared" si="0"/>
        <v>0</v>
      </c>
      <c r="K30" s="1549"/>
      <c r="L30" s="1549"/>
    </row>
    <row r="31" spans="1:13">
      <c r="A31" s="2158" t="s">
        <v>1440</v>
      </c>
      <c r="B31" s="2159"/>
      <c r="C31" s="2165"/>
      <c r="D31" s="2268" t="s">
        <v>1441</v>
      </c>
      <c r="E31" s="2269"/>
      <c r="F31" s="2270"/>
      <c r="G31" s="2169">
        <v>2</v>
      </c>
      <c r="H31" s="2164"/>
      <c r="I31" s="1569">
        <v>1580</v>
      </c>
      <c r="J31" s="1602">
        <f t="shared" si="0"/>
        <v>3160</v>
      </c>
      <c r="K31" s="1549"/>
      <c r="L31" s="1549"/>
    </row>
    <row r="32" spans="1:13">
      <c r="A32" s="2158"/>
      <c r="B32" s="2159"/>
      <c r="C32" s="2165"/>
      <c r="D32" s="2177"/>
      <c r="E32" s="2178"/>
      <c r="F32" s="2179"/>
      <c r="G32" s="2169"/>
      <c r="H32" s="2164"/>
      <c r="I32" s="1569">
        <v>0</v>
      </c>
      <c r="J32" s="1602">
        <f t="shared" si="0"/>
        <v>0</v>
      </c>
      <c r="K32" s="1549"/>
      <c r="L32" s="1549"/>
    </row>
    <row r="33" spans="1:12">
      <c r="A33" s="2158"/>
      <c r="B33" s="2159"/>
      <c r="C33" s="2165"/>
      <c r="D33" s="2177"/>
      <c r="E33" s="2178"/>
      <c r="F33" s="2179"/>
      <c r="G33" s="2169"/>
      <c r="H33" s="2164"/>
      <c r="I33" s="1569">
        <v>0</v>
      </c>
      <c r="J33" s="1602">
        <f t="shared" si="0"/>
        <v>0</v>
      </c>
      <c r="K33" s="1549"/>
      <c r="L33" s="1549"/>
    </row>
    <row r="34" spans="1:12">
      <c r="A34" s="2166"/>
      <c r="B34" s="2167"/>
      <c r="C34" s="2168"/>
      <c r="D34" s="2177"/>
      <c r="E34" s="2178"/>
      <c r="F34" s="2179"/>
      <c r="G34" s="2169"/>
      <c r="H34" s="2164"/>
      <c r="I34" s="1569">
        <v>0</v>
      </c>
      <c r="J34" s="1602">
        <f t="shared" si="0"/>
        <v>0</v>
      </c>
      <c r="K34" s="1549"/>
      <c r="L34" s="1549"/>
    </row>
    <row r="35" spans="1:12">
      <c r="A35" s="2158"/>
      <c r="B35" s="2159"/>
      <c r="C35" s="2165"/>
      <c r="D35" s="2177"/>
      <c r="E35" s="2178"/>
      <c r="F35" s="2179"/>
      <c r="G35" s="2169"/>
      <c r="H35" s="2164"/>
      <c r="I35" s="1569">
        <v>0</v>
      </c>
      <c r="J35" s="1602">
        <f t="shared" si="0"/>
        <v>0</v>
      </c>
      <c r="K35" s="1549"/>
      <c r="L35" s="1549"/>
    </row>
    <row r="36" spans="1:12">
      <c r="A36" s="2158"/>
      <c r="B36" s="2159"/>
      <c r="C36" s="2165"/>
      <c r="D36" s="2177"/>
      <c r="E36" s="2178"/>
      <c r="F36" s="2179"/>
      <c r="G36" s="2169"/>
      <c r="H36" s="2164"/>
      <c r="I36" s="1569">
        <v>0</v>
      </c>
      <c r="J36" s="1602">
        <f t="shared" si="0"/>
        <v>0</v>
      </c>
      <c r="K36" s="1549"/>
      <c r="L36" s="1549"/>
    </row>
    <row r="37" spans="1:12">
      <c r="A37" s="2158"/>
      <c r="B37" s="2159"/>
      <c r="C37" s="2165"/>
      <c r="D37" s="2166"/>
      <c r="E37" s="2167"/>
      <c r="F37" s="2168"/>
      <c r="G37" s="2169"/>
      <c r="H37" s="2164"/>
      <c r="I37" s="1601">
        <v>0</v>
      </c>
      <c r="J37" s="1602">
        <f t="shared" si="0"/>
        <v>0</v>
      </c>
      <c r="K37" s="1549"/>
      <c r="L37" s="1549"/>
    </row>
    <row r="38" spans="1:12" ht="14.25" customHeight="1">
      <c r="A38" s="2265"/>
      <c r="B38" s="2266"/>
      <c r="C38" s="2266"/>
      <c r="D38" s="2265"/>
      <c r="E38" s="2266"/>
      <c r="F38" s="2267"/>
      <c r="G38" s="2163"/>
      <c r="H38" s="2164"/>
      <c r="I38" s="1601">
        <v>0</v>
      </c>
      <c r="J38" s="1602">
        <f t="shared" si="0"/>
        <v>0</v>
      </c>
      <c r="K38" s="1549"/>
      <c r="L38" s="1549"/>
    </row>
    <row r="39" spans="1:12">
      <c r="A39" s="2158"/>
      <c r="B39" s="2159"/>
      <c r="C39" s="2165"/>
      <c r="D39" s="2166"/>
      <c r="E39" s="2167"/>
      <c r="F39" s="2168"/>
      <c r="G39" s="2169"/>
      <c r="H39" s="2164"/>
      <c r="I39" s="1601">
        <v>0</v>
      </c>
      <c r="J39" s="1602">
        <f t="shared" si="0"/>
        <v>0</v>
      </c>
      <c r="K39" s="1549"/>
      <c r="L39" s="1549"/>
    </row>
    <row r="40" spans="1:12">
      <c r="A40" s="1719"/>
      <c r="B40" s="1719"/>
      <c r="C40" s="1720"/>
      <c r="D40" s="1719"/>
      <c r="E40" s="1719"/>
      <c r="F40" s="1719"/>
      <c r="G40" s="2172"/>
      <c r="H40" s="2173"/>
      <c r="I40" s="1601">
        <v>0</v>
      </c>
      <c r="J40" s="1602">
        <f t="shared" si="0"/>
        <v>0</v>
      </c>
      <c r="K40" s="1549"/>
      <c r="L40" s="1549"/>
    </row>
    <row r="41" spans="1:12" ht="14.25" customHeight="1">
      <c r="A41" s="2262"/>
      <c r="B41" s="2263"/>
      <c r="C41" s="2263"/>
      <c r="D41" s="2262"/>
      <c r="E41" s="2263"/>
      <c r="F41" s="2264"/>
      <c r="G41" s="2260"/>
      <c r="H41" s="2261"/>
      <c r="I41" s="1718">
        <v>0</v>
      </c>
      <c r="J41" s="1602">
        <f t="shared" si="0"/>
        <v>0</v>
      </c>
      <c r="K41" s="1549"/>
      <c r="L41" s="1549"/>
    </row>
    <row r="42" spans="1:12" ht="14.25" customHeight="1">
      <c r="A42" s="2262"/>
      <c r="B42" s="2263"/>
      <c r="C42" s="2263"/>
      <c r="D42" s="2262"/>
      <c r="E42" s="2263"/>
      <c r="F42" s="2264"/>
      <c r="G42" s="2260"/>
      <c r="H42" s="2261"/>
      <c r="I42" s="1718">
        <v>0</v>
      </c>
      <c r="J42" s="1602">
        <f t="shared" si="0"/>
        <v>0</v>
      </c>
      <c r="K42" s="1549"/>
      <c r="L42" s="1549"/>
    </row>
    <row r="43" spans="1:12">
      <c r="A43" s="2259"/>
      <c r="B43" s="2260"/>
      <c r="C43" s="2260"/>
      <c r="D43" s="2259"/>
      <c r="E43" s="2260"/>
      <c r="F43" s="2261"/>
      <c r="G43" s="2260"/>
      <c r="H43" s="2261"/>
      <c r="I43" s="1718">
        <v>0</v>
      </c>
      <c r="J43" s="1602">
        <f t="shared" si="0"/>
        <v>0</v>
      </c>
      <c r="K43" s="1549"/>
      <c r="L43" s="1549"/>
    </row>
    <row r="44" spans="1:12" ht="14.25" customHeight="1">
      <c r="A44" s="2174"/>
      <c r="B44" s="2175"/>
      <c r="C44" s="2176"/>
      <c r="D44" s="2177"/>
      <c r="E44" s="2178"/>
      <c r="F44" s="2179"/>
      <c r="G44" s="2257"/>
      <c r="H44" s="2258"/>
      <c r="I44" s="1605">
        <v>0</v>
      </c>
      <c r="J44" s="1606">
        <f t="shared" si="0"/>
        <v>0</v>
      </c>
      <c r="K44" s="1549"/>
      <c r="L44" s="1549"/>
    </row>
    <row r="45" spans="1:12">
      <c r="A45" s="2170" t="s">
        <v>1442</v>
      </c>
      <c r="B45" s="2171"/>
      <c r="C45" s="2171"/>
      <c r="D45" s="2171"/>
      <c r="E45" s="2171"/>
      <c r="F45" s="2171"/>
      <c r="G45" s="2171"/>
      <c r="H45" s="2171"/>
      <c r="I45" s="1571" t="s">
        <v>372</v>
      </c>
      <c r="J45" s="1572">
        <f>SUM(J17:J44)</f>
        <v>19607</v>
      </c>
      <c r="K45" s="1573"/>
      <c r="L45" s="1549"/>
    </row>
    <row r="46" spans="1:12">
      <c r="A46" s="1549"/>
      <c r="B46" s="1549"/>
      <c r="C46" s="1549"/>
      <c r="D46" s="1549"/>
      <c r="E46" s="1549"/>
      <c r="F46" s="1549"/>
      <c r="G46" s="1549"/>
      <c r="H46" s="1549"/>
      <c r="I46" s="1549"/>
      <c r="J46" s="1549"/>
      <c r="K46" s="1549"/>
      <c r="L46" s="1549"/>
    </row>
  </sheetData>
  <mergeCells count="84">
    <mergeCell ref="A11:B11"/>
    <mergeCell ref="C11:E11"/>
    <mergeCell ref="H11:J11"/>
    <mergeCell ref="G3:J3"/>
    <mergeCell ref="A4:B4"/>
    <mergeCell ref="D4:G4"/>
    <mergeCell ref="A10:E10"/>
    <mergeCell ref="G10:J10"/>
    <mergeCell ref="A12:B14"/>
    <mergeCell ref="C12:E12"/>
    <mergeCell ref="G12:G14"/>
    <mergeCell ref="H12:J12"/>
    <mergeCell ref="C13:E13"/>
    <mergeCell ref="H13:J13"/>
    <mergeCell ref="C14:E14"/>
    <mergeCell ref="H14:J14"/>
    <mergeCell ref="A15:E15"/>
    <mergeCell ref="A16:C16"/>
    <mergeCell ref="D16:F16"/>
    <mergeCell ref="G16:H16"/>
    <mergeCell ref="A17:C17"/>
    <mergeCell ref="G17:H17"/>
    <mergeCell ref="A23:C23"/>
    <mergeCell ref="D23:F23"/>
    <mergeCell ref="G23:H23"/>
    <mergeCell ref="A22:C22"/>
    <mergeCell ref="G22:H22"/>
    <mergeCell ref="D17:F22"/>
    <mergeCell ref="A18:C18"/>
    <mergeCell ref="G18:H18"/>
    <mergeCell ref="A19:C19"/>
    <mergeCell ref="G19:H19"/>
    <mergeCell ref="A20:C20"/>
    <mergeCell ref="G20:H20"/>
    <mergeCell ref="A21:C21"/>
    <mergeCell ref="G21:H21"/>
    <mergeCell ref="A25:C25"/>
    <mergeCell ref="G24:H24"/>
    <mergeCell ref="G25:H25"/>
    <mergeCell ref="D24:F26"/>
    <mergeCell ref="A27:C27"/>
    <mergeCell ref="G26:H26"/>
    <mergeCell ref="G29:H29"/>
    <mergeCell ref="A31:C31"/>
    <mergeCell ref="G30:H30"/>
    <mergeCell ref="D29:F30"/>
    <mergeCell ref="G27:H27"/>
    <mergeCell ref="A29:C29"/>
    <mergeCell ref="G28:H28"/>
    <mergeCell ref="D27:F28"/>
    <mergeCell ref="A33:C33"/>
    <mergeCell ref="G33:H33"/>
    <mergeCell ref="A34:C34"/>
    <mergeCell ref="G34:H34"/>
    <mergeCell ref="D31:F37"/>
    <mergeCell ref="G31:H31"/>
    <mergeCell ref="A32:C32"/>
    <mergeCell ref="G32:H32"/>
    <mergeCell ref="A39:C39"/>
    <mergeCell ref="D39:F39"/>
    <mergeCell ref="G39:H39"/>
    <mergeCell ref="A35:C35"/>
    <mergeCell ref="G35:H35"/>
    <mergeCell ref="A36:C36"/>
    <mergeCell ref="G36:H36"/>
    <mergeCell ref="A37:C37"/>
    <mergeCell ref="G37:H37"/>
    <mergeCell ref="A38:C38"/>
    <mergeCell ref="G38:H38"/>
    <mergeCell ref="D38:F38"/>
    <mergeCell ref="A45:H45"/>
    <mergeCell ref="G40:H40"/>
    <mergeCell ref="A44:C44"/>
    <mergeCell ref="D44:F44"/>
    <mergeCell ref="G44:H44"/>
    <mergeCell ref="D43:F43"/>
    <mergeCell ref="G41:H41"/>
    <mergeCell ref="G42:H42"/>
    <mergeCell ref="G43:H43"/>
    <mergeCell ref="A41:C41"/>
    <mergeCell ref="A42:C42"/>
    <mergeCell ref="A43:C43"/>
    <mergeCell ref="D41:F41"/>
    <mergeCell ref="D42:F42"/>
  </mergeCells>
  <hyperlinks>
    <hyperlink ref="D9" r:id="rId1" xr:uid="{AE10C723-707B-4862-9F7A-564DDC0DFBBE}"/>
  </hyperlinks>
  <pageMargins left="0.7" right="0.7" top="0.75" bottom="0.75" header="0.3" footer="0.3"/>
  <pageSetup scale="90" fitToHeight="0" orientation="portrait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CA6CF-6CE7-4DCB-BBCD-DC97F1B3B4C0}">
  <sheetPr>
    <pageSetUpPr fitToPage="1"/>
  </sheetPr>
  <dimension ref="A1:M46"/>
  <sheetViews>
    <sheetView topLeftCell="A36" workbookViewId="0">
      <selection activeCell="A40" sqref="A40"/>
    </sheetView>
  </sheetViews>
  <sheetFormatPr defaultColWidth="9.109375" defaultRowHeight="13.8"/>
  <cols>
    <col min="1" max="1" width="9.109375" style="1550"/>
    <col min="2" max="2" width="2" style="1550" customWidth="1"/>
    <col min="3" max="3" width="2.44140625" style="1550" customWidth="1"/>
    <col min="4" max="4" width="9.109375" style="1550"/>
    <col min="5" max="5" width="23.109375" style="1550" customWidth="1"/>
    <col min="6" max="6" width="3.6640625" style="1550" customWidth="1"/>
    <col min="7" max="8" width="9.109375" style="1550"/>
    <col min="9" max="9" width="17.6640625" style="1550" customWidth="1"/>
    <col min="10" max="10" width="14.44140625" style="1550" customWidth="1"/>
    <col min="11" max="16384" width="9.109375" style="1550"/>
  </cols>
  <sheetData>
    <row r="1" spans="1:12">
      <c r="A1" s="1549"/>
      <c r="B1" s="1549"/>
      <c r="C1" s="1549"/>
      <c r="D1" s="1549"/>
      <c r="E1" s="1549"/>
      <c r="F1" s="1549"/>
      <c r="G1" s="1549"/>
      <c r="H1" s="1549"/>
      <c r="I1" s="1549"/>
      <c r="J1" s="1549"/>
      <c r="K1" s="1549"/>
      <c r="L1" s="1549"/>
    </row>
    <row r="2" spans="1:12" ht="104.25" customHeight="1">
      <c r="A2" s="1549"/>
      <c r="B2" s="1549"/>
      <c r="C2" s="1549"/>
      <c r="D2" s="1549"/>
      <c r="E2" s="1549"/>
      <c r="F2" s="1549"/>
      <c r="G2" s="1549"/>
      <c r="H2" s="1549"/>
      <c r="I2" s="1549"/>
      <c r="J2" s="1549"/>
      <c r="K2" s="1549"/>
      <c r="L2" s="1549"/>
    </row>
    <row r="3" spans="1:12" ht="27" customHeight="1">
      <c r="A3" s="1549"/>
      <c r="B3" s="1549"/>
      <c r="C3" s="1549"/>
      <c r="D3" s="1549"/>
      <c r="E3" s="1549"/>
      <c r="F3" s="1549"/>
      <c r="G3" s="2091" t="s">
        <v>1313</v>
      </c>
      <c r="H3" s="2091"/>
      <c r="I3" s="2091"/>
      <c r="J3" s="2091"/>
      <c r="K3" s="1551"/>
      <c r="L3" s="1549"/>
    </row>
    <row r="4" spans="1:12" ht="15.75" customHeight="1">
      <c r="A4" s="2092" t="s">
        <v>1314</v>
      </c>
      <c r="B4" s="2092"/>
      <c r="C4" s="1552"/>
      <c r="D4" s="2093" t="s">
        <v>1395</v>
      </c>
      <c r="E4" s="2093"/>
      <c r="F4" s="2093"/>
      <c r="G4" s="2093"/>
      <c r="H4" s="1549"/>
      <c r="I4" s="1549"/>
      <c r="J4" s="1549"/>
      <c r="K4" s="1549"/>
      <c r="L4" s="1549"/>
    </row>
    <row r="5" spans="1:12">
      <c r="D5" s="1554" t="s">
        <v>1316</v>
      </c>
      <c r="E5" s="1554"/>
      <c r="F5" s="1549"/>
      <c r="G5" s="1549"/>
      <c r="H5" s="1549"/>
      <c r="I5" s="1555" t="s">
        <v>831</v>
      </c>
      <c r="J5" s="1575" t="s">
        <v>1343</v>
      </c>
      <c r="K5" s="1574"/>
      <c r="L5" s="1549"/>
    </row>
    <row r="6" spans="1:12">
      <c r="A6" s="1549"/>
      <c r="B6" s="1549"/>
      <c r="C6" s="1549"/>
      <c r="D6" s="1554" t="s">
        <v>1319</v>
      </c>
      <c r="E6" s="1554"/>
      <c r="F6" s="1549"/>
      <c r="G6" s="1549"/>
      <c r="H6" s="1549"/>
      <c r="I6" s="1557">
        <v>45820</v>
      </c>
      <c r="J6" s="1556" t="s">
        <v>794</v>
      </c>
      <c r="K6" s="1558"/>
      <c r="L6" s="1549"/>
    </row>
    <row r="7" spans="1:12">
      <c r="A7" s="1549"/>
      <c r="B7" s="1549"/>
      <c r="C7" s="1549"/>
      <c r="D7" s="1554" t="s">
        <v>1320</v>
      </c>
      <c r="E7" s="1554"/>
      <c r="F7" s="1549"/>
      <c r="G7" s="1549"/>
      <c r="H7" s="1549"/>
      <c r="I7" s="1559"/>
      <c r="J7" s="1560"/>
      <c r="K7" s="1560"/>
      <c r="L7" s="1549"/>
    </row>
    <row r="8" spans="1:12">
      <c r="A8" s="1549"/>
      <c r="B8" s="1549"/>
      <c r="C8" s="1549"/>
      <c r="D8" s="1554" t="s">
        <v>1321</v>
      </c>
      <c r="E8" s="1554"/>
      <c r="F8" s="1549"/>
      <c r="G8" s="1549"/>
      <c r="H8" s="1549"/>
      <c r="I8" s="1559"/>
      <c r="J8" s="1560"/>
      <c r="K8" s="1560"/>
      <c r="L8" s="1549"/>
    </row>
    <row r="9" spans="1:12" ht="14.4" thickBot="1">
      <c r="A9" s="1549"/>
      <c r="B9" s="1549"/>
      <c r="C9" s="1549"/>
      <c r="D9" s="1561" t="s">
        <v>1322</v>
      </c>
      <c r="E9" s="1549"/>
      <c r="F9" s="1549"/>
      <c r="G9" s="1549"/>
      <c r="H9" s="1549"/>
      <c r="I9" s="1559"/>
      <c r="J9" s="1560"/>
      <c r="K9" s="1560"/>
      <c r="L9" s="1549"/>
    </row>
    <row r="10" spans="1:12" ht="15.6" thickBot="1">
      <c r="A10" s="2094" t="s">
        <v>830</v>
      </c>
      <c r="B10" s="2095"/>
      <c r="C10" s="2095"/>
      <c r="D10" s="2095"/>
      <c r="E10" s="2096"/>
      <c r="F10" s="1549"/>
      <c r="G10" s="2097" t="s">
        <v>1323</v>
      </c>
      <c r="H10" s="2098"/>
      <c r="I10" s="2098"/>
      <c r="J10" s="2099"/>
      <c r="K10" s="1562"/>
      <c r="L10" s="1549"/>
    </row>
    <row r="11" spans="1:12">
      <c r="A11" s="2085" t="s">
        <v>1324</v>
      </c>
      <c r="B11" s="2086"/>
      <c r="C11" s="2087" t="s">
        <v>1285</v>
      </c>
      <c r="D11" s="2087"/>
      <c r="E11" s="2088"/>
      <c r="F11" s="1549"/>
      <c r="G11" s="1563" t="s">
        <v>1324</v>
      </c>
      <c r="H11" s="2089" t="s">
        <v>1443</v>
      </c>
      <c r="I11" s="2089"/>
      <c r="J11" s="2090"/>
      <c r="K11" s="1553"/>
      <c r="L11" s="1549"/>
    </row>
    <row r="12" spans="1:12">
      <c r="A12" s="2100" t="s">
        <v>1326</v>
      </c>
      <c r="B12" s="2101"/>
      <c r="C12" s="2104"/>
      <c r="D12" s="2104"/>
      <c r="E12" s="2105"/>
      <c r="F12" s="1549"/>
      <c r="G12" s="2100" t="s">
        <v>1326</v>
      </c>
      <c r="H12" s="2108" t="s">
        <v>1444</v>
      </c>
      <c r="I12" s="2108"/>
      <c r="J12" s="2109"/>
      <c r="K12" s="1553"/>
      <c r="L12" s="1549"/>
    </row>
    <row r="13" spans="1:12">
      <c r="A13" s="2100"/>
      <c r="B13" s="2101"/>
      <c r="C13" s="2108" t="s">
        <v>1445</v>
      </c>
      <c r="D13" s="2104"/>
      <c r="E13" s="2105"/>
      <c r="F13" s="1549"/>
      <c r="G13" s="2106"/>
      <c r="H13" s="2108" t="s">
        <v>1446</v>
      </c>
      <c r="I13" s="2108"/>
      <c r="J13" s="2109"/>
      <c r="K13" s="1553"/>
      <c r="L13" s="1549"/>
    </row>
    <row r="14" spans="1:12">
      <c r="A14" s="2102"/>
      <c r="B14" s="2103"/>
      <c r="C14" s="2110" t="s">
        <v>1447</v>
      </c>
      <c r="D14" s="2111"/>
      <c r="E14" s="2112"/>
      <c r="F14" s="1549"/>
      <c r="G14" s="2107"/>
      <c r="H14" s="2113" t="s">
        <v>1448</v>
      </c>
      <c r="I14" s="2113"/>
      <c r="J14" s="2114"/>
      <c r="K14" s="1564"/>
      <c r="L14" s="1549"/>
    </row>
    <row r="15" spans="1:12">
      <c r="A15" s="2115"/>
      <c r="B15" s="2115"/>
      <c r="C15" s="2115"/>
      <c r="D15" s="2115"/>
      <c r="E15" s="2115"/>
      <c r="F15" s="1549"/>
      <c r="G15" s="1549"/>
      <c r="H15" s="1549"/>
      <c r="I15" s="1549"/>
      <c r="J15" s="1549"/>
      <c r="K15" s="1549"/>
      <c r="L15" s="1549"/>
    </row>
    <row r="16" spans="1:12">
      <c r="A16" s="2116" t="s">
        <v>1350</v>
      </c>
      <c r="B16" s="2117"/>
      <c r="C16" s="2118"/>
      <c r="D16" s="2119" t="s">
        <v>1351</v>
      </c>
      <c r="E16" s="2117"/>
      <c r="F16" s="2120"/>
      <c r="G16" s="2121" t="s">
        <v>1352</v>
      </c>
      <c r="H16" s="2122"/>
      <c r="I16" s="1565" t="s">
        <v>1353</v>
      </c>
      <c r="J16" s="1566" t="s">
        <v>1354</v>
      </c>
      <c r="K16" s="1549"/>
      <c r="L16" s="1549"/>
    </row>
    <row r="17" spans="1:13">
      <c r="A17" s="2123"/>
      <c r="B17" s="2124"/>
      <c r="C17" s="2125"/>
      <c r="D17" s="2126" t="s">
        <v>1449</v>
      </c>
      <c r="E17" s="2127"/>
      <c r="F17" s="2128"/>
      <c r="G17" s="2135"/>
      <c r="H17" s="2136"/>
      <c r="I17" s="1567">
        <v>0</v>
      </c>
      <c r="J17" s="1567">
        <f>G17*I17</f>
        <v>0</v>
      </c>
      <c r="K17" s="1549"/>
      <c r="L17" s="1549"/>
      <c r="M17" s="1568"/>
    </row>
    <row r="18" spans="1:13">
      <c r="A18" s="2123" t="s">
        <v>306</v>
      </c>
      <c r="B18" s="2124"/>
      <c r="C18" s="2125"/>
      <c r="D18" s="2129"/>
      <c r="E18" s="2130"/>
      <c r="F18" s="2131"/>
      <c r="G18" s="2135"/>
      <c r="H18" s="2136"/>
      <c r="I18" s="1569">
        <v>0</v>
      </c>
      <c r="J18" s="1570">
        <f t="shared" ref="J18:J44" si="0">G18*I18</f>
        <v>0</v>
      </c>
      <c r="K18" s="1549"/>
      <c r="L18" s="1549"/>
    </row>
    <row r="19" spans="1:13">
      <c r="A19" s="2123" t="s">
        <v>306</v>
      </c>
      <c r="B19" s="2124"/>
      <c r="C19" s="2125"/>
      <c r="D19" s="2129"/>
      <c r="E19" s="2130"/>
      <c r="F19" s="2131"/>
      <c r="G19" s="2135"/>
      <c r="H19" s="2136"/>
      <c r="I19" s="1569">
        <v>0</v>
      </c>
      <c r="J19" s="1570">
        <f t="shared" si="0"/>
        <v>0</v>
      </c>
      <c r="K19" s="1549"/>
      <c r="L19" s="1549"/>
    </row>
    <row r="20" spans="1:13">
      <c r="A20" s="2123" t="s">
        <v>306</v>
      </c>
      <c r="B20" s="2124"/>
      <c r="C20" s="2125"/>
      <c r="D20" s="2129"/>
      <c r="E20" s="2130"/>
      <c r="F20" s="2131"/>
      <c r="G20" s="2135"/>
      <c r="H20" s="2136"/>
      <c r="I20" s="1569">
        <v>0</v>
      </c>
      <c r="J20" s="1570">
        <f t="shared" si="0"/>
        <v>0</v>
      </c>
      <c r="K20" s="1549"/>
      <c r="L20" s="1549"/>
    </row>
    <row r="21" spans="1:13">
      <c r="A21" s="2123" t="s">
        <v>306</v>
      </c>
      <c r="B21" s="2124"/>
      <c r="C21" s="2125"/>
      <c r="D21" s="2132"/>
      <c r="E21" s="2133"/>
      <c r="F21" s="2134"/>
      <c r="G21" s="2135"/>
      <c r="H21" s="2136"/>
      <c r="I21" s="1569">
        <v>0</v>
      </c>
      <c r="J21" s="1570">
        <f t="shared" si="0"/>
        <v>0</v>
      </c>
      <c r="K21" s="1549"/>
      <c r="L21" s="1549"/>
    </row>
    <row r="22" spans="1:13">
      <c r="A22" s="2123"/>
      <c r="B22" s="2124"/>
      <c r="C22" s="2125"/>
      <c r="D22" s="2126"/>
      <c r="E22" s="2127"/>
      <c r="F22" s="2128"/>
      <c r="G22" s="2140"/>
      <c r="H22" s="2141"/>
      <c r="I22" s="1569">
        <v>0</v>
      </c>
      <c r="J22" s="1570">
        <f t="shared" si="0"/>
        <v>0</v>
      </c>
      <c r="K22" s="1549"/>
      <c r="L22" s="1549"/>
    </row>
    <row r="23" spans="1:13" ht="14.25" customHeight="1">
      <c r="A23" s="2123"/>
      <c r="B23" s="2124"/>
      <c r="C23" s="2124"/>
      <c r="D23" s="2253" t="s">
        <v>1450</v>
      </c>
      <c r="E23" s="2254"/>
      <c r="F23" s="2255"/>
      <c r="G23" s="2145">
        <v>1</v>
      </c>
      <c r="H23" s="2146"/>
      <c r="I23" s="1569">
        <v>7600</v>
      </c>
      <c r="J23" s="1570">
        <f t="shared" si="0"/>
        <v>7600</v>
      </c>
      <c r="K23" s="1549"/>
      <c r="L23" s="1549"/>
    </row>
    <row r="24" spans="1:13">
      <c r="A24" s="2123"/>
      <c r="B24" s="2124"/>
      <c r="C24" s="2124"/>
      <c r="D24" s="2289" t="s">
        <v>1451</v>
      </c>
      <c r="E24" s="2290"/>
      <c r="F24" s="2291"/>
      <c r="G24" s="2145"/>
      <c r="H24" s="2146"/>
      <c r="I24" s="1569">
        <v>0</v>
      </c>
      <c r="J24" s="1570">
        <f t="shared" si="0"/>
        <v>0</v>
      </c>
      <c r="K24" s="1549"/>
      <c r="L24" s="1549"/>
    </row>
    <row r="25" spans="1:13">
      <c r="A25" s="2123"/>
      <c r="B25" s="2124"/>
      <c r="C25" s="2124"/>
      <c r="D25" s="2292" t="s">
        <v>1452</v>
      </c>
      <c r="E25" s="2240"/>
      <c r="F25" s="2241"/>
      <c r="G25" s="2145"/>
      <c r="H25" s="2146"/>
      <c r="I25" s="1569">
        <v>0</v>
      </c>
      <c r="J25" s="1570">
        <f t="shared" si="0"/>
        <v>0</v>
      </c>
      <c r="K25" s="1549"/>
      <c r="L25" s="1549"/>
    </row>
    <row r="26" spans="1:13">
      <c r="A26" s="2123"/>
      <c r="B26" s="2124"/>
      <c r="C26" s="2124"/>
      <c r="D26" s="2150" t="s">
        <v>1453</v>
      </c>
      <c r="E26" s="2151"/>
      <c r="F26" s="2152"/>
      <c r="G26" s="2145"/>
      <c r="H26" s="2146"/>
      <c r="I26" s="1569">
        <v>0</v>
      </c>
      <c r="J26" s="1570">
        <f t="shared" si="0"/>
        <v>0</v>
      </c>
      <c r="K26" s="1549"/>
      <c r="L26" s="1549"/>
    </row>
    <row r="27" spans="1:13">
      <c r="A27" s="2123"/>
      <c r="B27" s="2124"/>
      <c r="C27" s="2124"/>
      <c r="D27" s="2154" t="s">
        <v>1454</v>
      </c>
      <c r="E27" s="2155"/>
      <c r="F27" s="2156"/>
      <c r="G27" s="2157"/>
      <c r="H27" s="2141"/>
      <c r="I27" s="1569">
        <v>0</v>
      </c>
      <c r="J27" s="1570">
        <f t="shared" si="0"/>
        <v>0</v>
      </c>
      <c r="K27" s="1549"/>
      <c r="L27" s="1549"/>
    </row>
    <row r="28" spans="1:13">
      <c r="A28" s="2158"/>
      <c r="B28" s="2159"/>
      <c r="C28" s="2159"/>
      <c r="D28" s="2160" t="s">
        <v>1455</v>
      </c>
      <c r="E28" s="2161"/>
      <c r="F28" s="2162"/>
      <c r="G28" s="2163"/>
      <c r="H28" s="2164"/>
      <c r="I28" s="1569">
        <v>0</v>
      </c>
      <c r="J28" s="1602">
        <f t="shared" si="0"/>
        <v>0</v>
      </c>
      <c r="K28" s="1549"/>
      <c r="L28" s="1549"/>
    </row>
    <row r="29" spans="1:13">
      <c r="A29" s="2158"/>
      <c r="B29" s="2159"/>
      <c r="C29" s="2165"/>
      <c r="D29" s="2166" t="s">
        <v>1456</v>
      </c>
      <c r="E29" s="2167"/>
      <c r="F29" s="2168"/>
      <c r="G29" s="2169"/>
      <c r="H29" s="2164"/>
      <c r="I29" s="1569">
        <v>0</v>
      </c>
      <c r="J29" s="1602">
        <f t="shared" si="0"/>
        <v>0</v>
      </c>
      <c r="K29" s="1549"/>
      <c r="L29" s="1549"/>
    </row>
    <row r="30" spans="1:13" ht="14.25" customHeight="1">
      <c r="A30" s="2158"/>
      <c r="B30" s="2159"/>
      <c r="C30" s="2165"/>
      <c r="D30" s="2160"/>
      <c r="E30" s="2161"/>
      <c r="F30" s="2162"/>
      <c r="G30" s="2169"/>
      <c r="H30" s="2164"/>
      <c r="I30" s="1569">
        <v>0</v>
      </c>
      <c r="J30" s="1602">
        <f t="shared" si="0"/>
        <v>0</v>
      </c>
      <c r="K30" s="1549"/>
      <c r="L30" s="1549"/>
    </row>
    <row r="31" spans="1:13">
      <c r="A31" s="2158"/>
      <c r="B31" s="2159"/>
      <c r="C31" s="2165"/>
      <c r="D31" s="2166"/>
      <c r="E31" s="2167"/>
      <c r="F31" s="2168"/>
      <c r="G31" s="2169"/>
      <c r="H31" s="2164"/>
      <c r="I31" s="1569">
        <v>0</v>
      </c>
      <c r="J31" s="1602">
        <f t="shared" si="0"/>
        <v>0</v>
      </c>
      <c r="K31" s="1549"/>
      <c r="L31" s="1549"/>
    </row>
    <row r="32" spans="1:13">
      <c r="A32" s="2158"/>
      <c r="B32" s="2159"/>
      <c r="C32" s="2165"/>
      <c r="D32" s="2166"/>
      <c r="E32" s="2167"/>
      <c r="F32" s="2168"/>
      <c r="G32" s="2169"/>
      <c r="H32" s="2164"/>
      <c r="I32" s="1569">
        <v>0</v>
      </c>
      <c r="J32" s="1602">
        <f t="shared" si="0"/>
        <v>0</v>
      </c>
      <c r="K32" s="1549"/>
      <c r="L32" s="1549"/>
    </row>
    <row r="33" spans="1:12">
      <c r="A33" s="2158"/>
      <c r="B33" s="2159"/>
      <c r="C33" s="2165"/>
      <c r="D33" s="2166"/>
      <c r="E33" s="2167"/>
      <c r="F33" s="2168"/>
      <c r="G33" s="2169"/>
      <c r="H33" s="2164"/>
      <c r="I33" s="1569">
        <v>0</v>
      </c>
      <c r="J33" s="1602">
        <f t="shared" si="0"/>
        <v>0</v>
      </c>
      <c r="K33" s="1549"/>
      <c r="L33" s="1549"/>
    </row>
    <row r="34" spans="1:12">
      <c r="A34" s="2166"/>
      <c r="B34" s="2167"/>
      <c r="C34" s="2168"/>
      <c r="D34" s="2166"/>
      <c r="E34" s="2167"/>
      <c r="F34" s="2168"/>
      <c r="G34" s="2169"/>
      <c r="H34" s="2164"/>
      <c r="I34" s="1569">
        <v>0</v>
      </c>
      <c r="J34" s="1602">
        <f t="shared" si="0"/>
        <v>0</v>
      </c>
      <c r="K34" s="1549"/>
      <c r="L34" s="1549"/>
    </row>
    <row r="35" spans="1:12">
      <c r="A35" s="2158"/>
      <c r="B35" s="2159"/>
      <c r="C35" s="2165"/>
      <c r="D35" s="2166"/>
      <c r="E35" s="2167"/>
      <c r="F35" s="2168"/>
      <c r="G35" s="2169"/>
      <c r="H35" s="2164"/>
      <c r="I35" s="1569">
        <v>0</v>
      </c>
      <c r="J35" s="1602">
        <f t="shared" si="0"/>
        <v>0</v>
      </c>
      <c r="K35" s="1549"/>
      <c r="L35" s="1549"/>
    </row>
    <row r="36" spans="1:12">
      <c r="A36" s="2158"/>
      <c r="B36" s="2159"/>
      <c r="C36" s="2165"/>
      <c r="D36" s="2166"/>
      <c r="E36" s="2167"/>
      <c r="F36" s="2168"/>
      <c r="G36" s="2169"/>
      <c r="H36" s="2164"/>
      <c r="I36" s="1569">
        <v>0</v>
      </c>
      <c r="J36" s="1602">
        <f t="shared" si="0"/>
        <v>0</v>
      </c>
      <c r="K36" s="1549"/>
      <c r="L36" s="1549"/>
    </row>
    <row r="37" spans="1:12">
      <c r="A37" s="2174"/>
      <c r="B37" s="2175"/>
      <c r="C37" s="2176"/>
      <c r="D37" s="2177"/>
      <c r="E37" s="2178"/>
      <c r="F37" s="2179"/>
      <c r="G37" s="2169"/>
      <c r="H37" s="2164"/>
      <c r="I37" s="1601">
        <v>0</v>
      </c>
      <c r="J37" s="1602">
        <f t="shared" si="0"/>
        <v>0</v>
      </c>
      <c r="K37" s="1549"/>
      <c r="L37" s="1549"/>
    </row>
    <row r="38" spans="1:12" ht="14.25" customHeight="1">
      <c r="A38" s="2288"/>
      <c r="B38" s="2288"/>
      <c r="C38" s="2288"/>
      <c r="D38" s="2288"/>
      <c r="E38" s="2288"/>
      <c r="F38" s="2288"/>
      <c r="G38" s="2163"/>
      <c r="H38" s="2164"/>
      <c r="I38" s="1601">
        <v>0</v>
      </c>
      <c r="J38" s="1602">
        <f t="shared" si="0"/>
        <v>0</v>
      </c>
      <c r="K38" s="1549"/>
      <c r="L38" s="1549"/>
    </row>
    <row r="39" spans="1:12">
      <c r="A39" s="2158"/>
      <c r="B39" s="2159"/>
      <c r="C39" s="2165"/>
      <c r="D39" s="2166"/>
      <c r="E39" s="2167"/>
      <c r="F39" s="2168"/>
      <c r="G39" s="2169"/>
      <c r="H39" s="2164"/>
      <c r="I39" s="1601">
        <v>0</v>
      </c>
      <c r="J39" s="1602">
        <f t="shared" si="0"/>
        <v>0</v>
      </c>
      <c r="K39" s="1549"/>
      <c r="L39" s="1549"/>
    </row>
    <row r="40" spans="1:12">
      <c r="A40" s="1603"/>
      <c r="B40" s="1603"/>
      <c r="C40" s="1604"/>
      <c r="D40" s="1603"/>
      <c r="E40" s="1603"/>
      <c r="F40" s="1603"/>
      <c r="G40" s="2169"/>
      <c r="H40" s="2164"/>
      <c r="I40" s="1601">
        <v>0</v>
      </c>
      <c r="J40" s="1602">
        <f t="shared" si="0"/>
        <v>0</v>
      </c>
      <c r="K40" s="1549"/>
      <c r="L40" s="1549"/>
    </row>
    <row r="41" spans="1:12" ht="14.25" customHeight="1">
      <c r="A41" s="2285"/>
      <c r="B41" s="2286"/>
      <c r="C41" s="2286"/>
      <c r="D41" s="2286"/>
      <c r="E41" s="2286"/>
      <c r="F41" s="2286"/>
      <c r="G41" s="2286"/>
      <c r="H41" s="2287"/>
      <c r="I41" s="1601">
        <v>0</v>
      </c>
      <c r="J41" s="1602">
        <f t="shared" si="0"/>
        <v>0</v>
      </c>
      <c r="K41" s="1549"/>
      <c r="L41" s="1549"/>
    </row>
    <row r="42" spans="1:12" ht="14.25" customHeight="1">
      <c r="A42" s="2285"/>
      <c r="B42" s="2286"/>
      <c r="C42" s="2286"/>
      <c r="D42" s="2286"/>
      <c r="E42" s="2286"/>
      <c r="F42" s="2286"/>
      <c r="G42" s="2286"/>
      <c r="H42" s="2287"/>
      <c r="I42" s="1601">
        <v>0</v>
      </c>
      <c r="J42" s="1602">
        <f t="shared" si="0"/>
        <v>0</v>
      </c>
      <c r="K42" s="1549"/>
      <c r="L42" s="1549"/>
    </row>
    <row r="43" spans="1:12">
      <c r="A43" s="2285"/>
      <c r="B43" s="2286"/>
      <c r="C43" s="2286"/>
      <c r="D43" s="2286"/>
      <c r="E43" s="2286"/>
      <c r="F43" s="2286"/>
      <c r="G43" s="2286"/>
      <c r="H43" s="2287"/>
      <c r="I43" s="1601">
        <v>0</v>
      </c>
      <c r="J43" s="1602">
        <f t="shared" si="0"/>
        <v>0</v>
      </c>
      <c r="K43" s="1549"/>
      <c r="L43" s="1549"/>
    </row>
    <row r="44" spans="1:12" ht="14.25" customHeight="1" thickBot="1">
      <c r="A44" s="2174"/>
      <c r="B44" s="2175"/>
      <c r="C44" s="2176"/>
      <c r="D44" s="2177"/>
      <c r="E44" s="2178"/>
      <c r="F44" s="2179"/>
      <c r="G44" s="2172"/>
      <c r="H44" s="2173"/>
      <c r="I44" s="1605">
        <v>0</v>
      </c>
      <c r="J44" s="1606">
        <f t="shared" si="0"/>
        <v>0</v>
      </c>
      <c r="K44" s="1549"/>
      <c r="L44" s="1549"/>
    </row>
    <row r="45" spans="1:12">
      <c r="A45" s="2170" t="s">
        <v>1457</v>
      </c>
      <c r="B45" s="2171"/>
      <c r="C45" s="2171"/>
      <c r="D45" s="2171"/>
      <c r="E45" s="2171"/>
      <c r="F45" s="2171"/>
      <c r="G45" s="2171"/>
      <c r="H45" s="2171"/>
      <c r="I45" s="1571" t="s">
        <v>372</v>
      </c>
      <c r="J45" s="1572">
        <f>SUM(J17:J44)</f>
        <v>7600</v>
      </c>
      <c r="K45" s="1573"/>
      <c r="L45" s="1549"/>
    </row>
    <row r="46" spans="1:12">
      <c r="A46" s="1549"/>
      <c r="B46" s="1549"/>
      <c r="C46" s="1549"/>
      <c r="D46" s="1549"/>
      <c r="E46" s="1549"/>
      <c r="F46" s="1549"/>
      <c r="G46" s="1549"/>
      <c r="H46" s="1549"/>
      <c r="I46" s="1549"/>
      <c r="J46" s="1549"/>
      <c r="K46" s="1549"/>
      <c r="L46" s="1549"/>
    </row>
  </sheetData>
  <mergeCells count="92">
    <mergeCell ref="A11:B11"/>
    <mergeCell ref="C11:E11"/>
    <mergeCell ref="H11:J11"/>
    <mergeCell ref="G3:J3"/>
    <mergeCell ref="A4:B4"/>
    <mergeCell ref="D4:G4"/>
    <mergeCell ref="A10:E10"/>
    <mergeCell ref="G10:J10"/>
    <mergeCell ref="A12:B14"/>
    <mergeCell ref="C12:E12"/>
    <mergeCell ref="G12:G14"/>
    <mergeCell ref="H12:J12"/>
    <mergeCell ref="C13:E13"/>
    <mergeCell ref="H13:J13"/>
    <mergeCell ref="C14:E14"/>
    <mergeCell ref="H14:J14"/>
    <mergeCell ref="A15:E15"/>
    <mergeCell ref="A16:C16"/>
    <mergeCell ref="D16:F16"/>
    <mergeCell ref="G16:H16"/>
    <mergeCell ref="A17:C17"/>
    <mergeCell ref="D17:F21"/>
    <mergeCell ref="G17:H17"/>
    <mergeCell ref="A18:C18"/>
    <mergeCell ref="G18:H18"/>
    <mergeCell ref="A19:C19"/>
    <mergeCell ref="G19:H19"/>
    <mergeCell ref="A20:C20"/>
    <mergeCell ref="G20:H20"/>
    <mergeCell ref="A21:C21"/>
    <mergeCell ref="G21:H21"/>
    <mergeCell ref="A23:C23"/>
    <mergeCell ref="D23:F23"/>
    <mergeCell ref="G23:H23"/>
    <mergeCell ref="A22:C22"/>
    <mergeCell ref="D22:F22"/>
    <mergeCell ref="G22:H22"/>
    <mergeCell ref="A24:C24"/>
    <mergeCell ref="D24:F24"/>
    <mergeCell ref="G24:H24"/>
    <mergeCell ref="A25:C25"/>
    <mergeCell ref="D25:F25"/>
    <mergeCell ref="G25:H25"/>
    <mergeCell ref="A26:C26"/>
    <mergeCell ref="D26:F26"/>
    <mergeCell ref="G26:H26"/>
    <mergeCell ref="A27:C27"/>
    <mergeCell ref="D27:F27"/>
    <mergeCell ref="G27:H27"/>
    <mergeCell ref="A28:C28"/>
    <mergeCell ref="D28:F28"/>
    <mergeCell ref="G28:H28"/>
    <mergeCell ref="A29:C29"/>
    <mergeCell ref="D29:F29"/>
    <mergeCell ref="G29:H29"/>
    <mergeCell ref="A30:C30"/>
    <mergeCell ref="D30:F30"/>
    <mergeCell ref="G30:H30"/>
    <mergeCell ref="A31:C31"/>
    <mergeCell ref="D31:F31"/>
    <mergeCell ref="G31:H31"/>
    <mergeCell ref="A32:C32"/>
    <mergeCell ref="D32:F32"/>
    <mergeCell ref="G32:H32"/>
    <mergeCell ref="A33:C33"/>
    <mergeCell ref="D33:F33"/>
    <mergeCell ref="G33:H33"/>
    <mergeCell ref="A34:C34"/>
    <mergeCell ref="D34:F34"/>
    <mergeCell ref="G34:H34"/>
    <mergeCell ref="A35:C35"/>
    <mergeCell ref="D35:F35"/>
    <mergeCell ref="G35:H35"/>
    <mergeCell ref="A36:C36"/>
    <mergeCell ref="D36:F36"/>
    <mergeCell ref="G36:H36"/>
    <mergeCell ref="A42:H42"/>
    <mergeCell ref="A37:C37"/>
    <mergeCell ref="D37:F37"/>
    <mergeCell ref="G37:H37"/>
    <mergeCell ref="G38:H38"/>
    <mergeCell ref="A39:C39"/>
    <mergeCell ref="D39:F39"/>
    <mergeCell ref="G39:H39"/>
    <mergeCell ref="G40:H40"/>
    <mergeCell ref="A41:H41"/>
    <mergeCell ref="A38:F38"/>
    <mergeCell ref="A43:H43"/>
    <mergeCell ref="A44:C44"/>
    <mergeCell ref="D44:F44"/>
    <mergeCell ref="G44:H44"/>
    <mergeCell ref="A45:H45"/>
  </mergeCells>
  <hyperlinks>
    <hyperlink ref="D9" r:id="rId1" xr:uid="{C3926E20-2F69-4000-8C8B-70FF863B89FB}"/>
  </hyperlinks>
  <pageMargins left="0.7" right="0.7" top="0.75" bottom="0.75" header="0.3" footer="0.3"/>
  <pageSetup scale="90" fitToHeight="0" orientation="portrait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5212C-28DB-4E13-918C-180299842D0C}">
  <sheetPr>
    <pageSetUpPr fitToPage="1"/>
  </sheetPr>
  <dimension ref="A1:P46"/>
  <sheetViews>
    <sheetView topLeftCell="A5" workbookViewId="0">
      <selection activeCell="A45" sqref="A45:H45"/>
    </sheetView>
  </sheetViews>
  <sheetFormatPr defaultColWidth="9.109375" defaultRowHeight="13.8"/>
  <cols>
    <col min="1" max="1" width="17" style="1550" bestFit="1" customWidth="1"/>
    <col min="2" max="2" width="2" style="1550" customWidth="1"/>
    <col min="3" max="3" width="2.44140625" style="1550" customWidth="1"/>
    <col min="4" max="4" width="9.109375" style="1550"/>
    <col min="5" max="5" width="23.109375" style="1550" customWidth="1"/>
    <col min="6" max="6" width="3.6640625" style="1550" customWidth="1"/>
    <col min="7" max="8" width="9.109375" style="1550"/>
    <col min="9" max="9" width="17.6640625" style="1550" customWidth="1"/>
    <col min="10" max="10" width="14.44140625" style="1550" customWidth="1"/>
    <col min="11" max="15" width="9.109375" style="1550"/>
    <col min="16" max="16" width="36.5546875" style="1550" bestFit="1" customWidth="1"/>
    <col min="17" max="16384" width="9.109375" style="1550"/>
  </cols>
  <sheetData>
    <row r="1" spans="1:16">
      <c r="A1" s="1549"/>
      <c r="B1" s="1549"/>
      <c r="C1" s="1549"/>
      <c r="D1" s="1549"/>
      <c r="E1" s="1549"/>
      <c r="F1" s="1549"/>
      <c r="G1" s="1549"/>
      <c r="H1" s="1549"/>
      <c r="I1" s="1549"/>
      <c r="J1" s="1549"/>
      <c r="K1" s="1549"/>
      <c r="L1" s="1549"/>
    </row>
    <row r="2" spans="1:16" ht="104.25" customHeight="1">
      <c r="A2" s="1549"/>
      <c r="B2" s="1549"/>
      <c r="C2" s="1549"/>
      <c r="D2" s="1549"/>
      <c r="E2" s="1549"/>
      <c r="F2" s="1549"/>
      <c r="G2" s="1549"/>
      <c r="H2" s="1549"/>
      <c r="I2" s="1549"/>
      <c r="J2" s="1549"/>
      <c r="K2" s="1549"/>
      <c r="L2" s="1549"/>
    </row>
    <row r="3" spans="1:16" ht="27" customHeight="1">
      <c r="A3" s="1549"/>
      <c r="B3" s="1549"/>
      <c r="C3" s="1549"/>
      <c r="D3" s="1549"/>
      <c r="E3" s="1549"/>
      <c r="F3" s="1549"/>
      <c r="G3" s="2091" t="s">
        <v>1313</v>
      </c>
      <c r="H3" s="2091"/>
      <c r="I3" s="2091"/>
      <c r="J3" s="2091"/>
      <c r="K3" s="1551"/>
      <c r="L3" s="1549"/>
    </row>
    <row r="4" spans="1:16" ht="15.75" customHeight="1">
      <c r="A4" s="2092" t="s">
        <v>1314</v>
      </c>
      <c r="B4" s="2092"/>
      <c r="C4" s="1552"/>
      <c r="D4" s="2093" t="s">
        <v>1395</v>
      </c>
      <c r="E4" s="2093"/>
      <c r="F4" s="2093"/>
      <c r="G4" s="2093"/>
      <c r="H4" s="1549"/>
      <c r="I4" s="1549"/>
      <c r="J4" s="1549"/>
      <c r="K4" s="1549"/>
      <c r="L4" s="1549"/>
    </row>
    <row r="5" spans="1:16">
      <c r="D5" s="1554" t="s">
        <v>1316</v>
      </c>
      <c r="E5" s="1554"/>
      <c r="F5" s="1549"/>
      <c r="G5" s="1549"/>
      <c r="H5" s="1549"/>
      <c r="I5" s="1555" t="s">
        <v>831</v>
      </c>
      <c r="J5" s="1575" t="s">
        <v>1343</v>
      </c>
      <c r="K5" s="1574"/>
      <c r="L5" s="1549"/>
    </row>
    <row r="6" spans="1:16">
      <c r="A6" s="1549"/>
      <c r="B6" s="1549"/>
      <c r="C6" s="1549"/>
      <c r="D6" s="1554" t="s">
        <v>1319</v>
      </c>
      <c r="E6" s="1554"/>
      <c r="F6" s="1549"/>
      <c r="G6" s="1549"/>
      <c r="H6" s="1549"/>
      <c r="I6" s="1557">
        <v>45971</v>
      </c>
      <c r="J6" s="1556" t="s">
        <v>752</v>
      </c>
      <c r="K6" s="1558"/>
      <c r="L6" s="1549"/>
    </row>
    <row r="7" spans="1:16">
      <c r="A7" s="1549"/>
      <c r="B7" s="1549"/>
      <c r="C7" s="1549"/>
      <c r="D7" s="1554" t="s">
        <v>1320</v>
      </c>
      <c r="E7" s="1554"/>
      <c r="F7" s="1549"/>
      <c r="G7" s="1549"/>
      <c r="H7" s="1549"/>
      <c r="I7" s="1559"/>
      <c r="J7" s="1560"/>
      <c r="K7" s="1560"/>
      <c r="L7" s="1549"/>
    </row>
    <row r="8" spans="1:16">
      <c r="A8" s="1549"/>
      <c r="B8" s="1549"/>
      <c r="C8" s="1549"/>
      <c r="D8" s="1554" t="s">
        <v>1321</v>
      </c>
      <c r="E8" s="1554"/>
      <c r="F8" s="1549"/>
      <c r="G8" s="1549"/>
      <c r="H8" s="1549"/>
      <c r="I8" s="1559"/>
      <c r="J8" s="1560"/>
      <c r="K8" s="1560"/>
      <c r="L8" s="1549"/>
    </row>
    <row r="9" spans="1:16">
      <c r="A9" s="1549"/>
      <c r="B9" s="1549"/>
      <c r="C9" s="1549"/>
      <c r="D9" s="1561" t="s">
        <v>1322</v>
      </c>
      <c r="E9" s="1549"/>
      <c r="F9" s="1549"/>
      <c r="G9" s="1549"/>
      <c r="H9" s="1549"/>
      <c r="I9" s="1559"/>
      <c r="J9" s="1560"/>
      <c r="K9" s="1560"/>
      <c r="L9" s="1549"/>
    </row>
    <row r="10" spans="1:16" ht="15">
      <c r="A10" s="2094" t="s">
        <v>830</v>
      </c>
      <c r="B10" s="2095"/>
      <c r="C10" s="2095"/>
      <c r="D10" s="2095"/>
      <c r="E10" s="2096"/>
      <c r="F10" s="1549"/>
      <c r="G10" s="2097" t="s">
        <v>1323</v>
      </c>
      <c r="H10" s="2098"/>
      <c r="I10" s="2098"/>
      <c r="J10" s="2099"/>
      <c r="K10" s="1562"/>
      <c r="L10" s="1549"/>
    </row>
    <row r="11" spans="1:16">
      <c r="A11" s="2085" t="s">
        <v>1324</v>
      </c>
      <c r="B11" s="2086"/>
      <c r="C11" s="2087" t="s">
        <v>1458</v>
      </c>
      <c r="D11" s="2087"/>
      <c r="E11" s="2088"/>
      <c r="F11" s="1549"/>
      <c r="G11" s="1563" t="s">
        <v>1324</v>
      </c>
      <c r="H11" s="2089" t="s">
        <v>1370</v>
      </c>
      <c r="I11" s="2089"/>
      <c r="J11" s="2090"/>
      <c r="K11" s="1553"/>
      <c r="L11" s="1549"/>
    </row>
    <row r="12" spans="1:16">
      <c r="A12" s="2100" t="s">
        <v>1326</v>
      </c>
      <c r="B12" s="2101"/>
      <c r="C12" s="2104"/>
      <c r="D12" s="2104"/>
      <c r="E12" s="2105"/>
      <c r="F12" s="1549"/>
      <c r="G12" s="2100" t="s">
        <v>1326</v>
      </c>
      <c r="H12" s="2108" t="s">
        <v>1459</v>
      </c>
      <c r="I12" s="2108"/>
      <c r="J12" s="2109"/>
      <c r="K12" s="1553"/>
      <c r="L12" s="1549"/>
    </row>
    <row r="13" spans="1:16">
      <c r="A13" s="2100"/>
      <c r="B13" s="2101"/>
      <c r="C13" s="2108" t="s">
        <v>1460</v>
      </c>
      <c r="D13" s="2104"/>
      <c r="E13" s="2105"/>
      <c r="F13" s="1549"/>
      <c r="G13" s="2106"/>
      <c r="H13" s="2108" t="s">
        <v>1461</v>
      </c>
      <c r="I13" s="2108"/>
      <c r="J13" s="2109"/>
      <c r="K13" s="1553"/>
      <c r="L13" s="1549"/>
    </row>
    <row r="14" spans="1:16">
      <c r="A14" s="2102"/>
      <c r="B14" s="2103"/>
      <c r="C14" s="2110" t="s">
        <v>1462</v>
      </c>
      <c r="D14" s="2111"/>
      <c r="E14" s="2112"/>
      <c r="F14" s="1549"/>
      <c r="G14" s="2107"/>
      <c r="H14" s="2113" t="s">
        <v>1374</v>
      </c>
      <c r="I14" s="2113"/>
      <c r="J14" s="2114"/>
      <c r="K14" s="1564"/>
      <c r="L14" s="1549"/>
    </row>
    <row r="15" spans="1:16">
      <c r="A15" s="2115"/>
      <c r="B15" s="2115"/>
      <c r="C15" s="2115"/>
      <c r="D15" s="2115"/>
      <c r="E15" s="2115"/>
      <c r="F15" s="1549"/>
      <c r="G15" s="1549"/>
      <c r="H15" s="1549"/>
      <c r="I15" s="1549"/>
      <c r="J15" s="1549"/>
      <c r="K15" s="1549"/>
      <c r="L15" s="1549"/>
      <c r="P15" s="1902"/>
    </row>
    <row r="16" spans="1:16">
      <c r="A16" s="2116" t="s">
        <v>1350</v>
      </c>
      <c r="B16" s="2117"/>
      <c r="C16" s="2118"/>
      <c r="D16" s="2119" t="s">
        <v>1351</v>
      </c>
      <c r="E16" s="2117"/>
      <c r="F16" s="2120"/>
      <c r="G16" s="2121" t="s">
        <v>1352</v>
      </c>
      <c r="H16" s="2122"/>
      <c r="I16" s="1565" t="s">
        <v>1353</v>
      </c>
      <c r="J16" s="1566" t="s">
        <v>1354</v>
      </c>
      <c r="K16" s="1549"/>
      <c r="L16" s="1549"/>
    </row>
    <row r="17" spans="1:13">
      <c r="A17" s="2123"/>
      <c r="B17" s="2124"/>
      <c r="C17" s="2125"/>
      <c r="D17" s="2126" t="s">
        <v>1463</v>
      </c>
      <c r="E17" s="2127"/>
      <c r="F17" s="2128"/>
      <c r="G17" s="2135"/>
      <c r="H17" s="2136"/>
      <c r="I17" s="1567">
        <v>0</v>
      </c>
      <c r="J17" s="1567">
        <f>G17*I17</f>
        <v>0</v>
      </c>
      <c r="K17" s="1549"/>
      <c r="L17" s="1549"/>
      <c r="M17" s="1568"/>
    </row>
    <row r="18" spans="1:13">
      <c r="A18" s="2123" t="s">
        <v>306</v>
      </c>
      <c r="B18" s="2124"/>
      <c r="C18" s="2125"/>
      <c r="D18" s="2129"/>
      <c r="E18" s="2130"/>
      <c r="F18" s="2131"/>
      <c r="G18" s="2135"/>
      <c r="H18" s="2136"/>
      <c r="I18" s="1569">
        <v>0</v>
      </c>
      <c r="J18" s="1570">
        <f t="shared" ref="J18:J44" si="0">G18*I18</f>
        <v>0</v>
      </c>
      <c r="K18" s="1549"/>
      <c r="L18" s="1549"/>
    </row>
    <row r="19" spans="1:13">
      <c r="A19" s="2123" t="s">
        <v>306</v>
      </c>
      <c r="B19" s="2124"/>
      <c r="C19" s="2125"/>
      <c r="D19" s="2129"/>
      <c r="E19" s="2130"/>
      <c r="F19" s="2131"/>
      <c r="G19" s="2135"/>
      <c r="H19" s="2136"/>
      <c r="I19" s="1569">
        <v>0</v>
      </c>
      <c r="J19" s="1570">
        <f t="shared" si="0"/>
        <v>0</v>
      </c>
      <c r="K19" s="1549"/>
      <c r="L19" s="1549"/>
    </row>
    <row r="20" spans="1:13">
      <c r="A20" s="2123" t="s">
        <v>306</v>
      </c>
      <c r="B20" s="2124"/>
      <c r="C20" s="2125"/>
      <c r="D20" s="2129"/>
      <c r="E20" s="2130"/>
      <c r="F20" s="2131"/>
      <c r="G20" s="2135"/>
      <c r="H20" s="2136"/>
      <c r="I20" s="1569">
        <v>0</v>
      </c>
      <c r="J20" s="1570">
        <f t="shared" si="0"/>
        <v>0</v>
      </c>
      <c r="K20" s="1549"/>
      <c r="L20" s="1549"/>
    </row>
    <row r="21" spans="1:13">
      <c r="A21" s="2123" t="s">
        <v>306</v>
      </c>
      <c r="B21" s="2124"/>
      <c r="C21" s="2125"/>
      <c r="D21" s="2132"/>
      <c r="E21" s="2133"/>
      <c r="F21" s="2134"/>
      <c r="G21" s="2135"/>
      <c r="H21" s="2136"/>
      <c r="I21" s="1569">
        <v>0</v>
      </c>
      <c r="J21" s="1570">
        <f t="shared" si="0"/>
        <v>0</v>
      </c>
      <c r="K21" s="1549"/>
      <c r="L21" s="1549"/>
    </row>
    <row r="22" spans="1:13">
      <c r="A22" s="2123"/>
      <c r="B22" s="2124"/>
      <c r="C22" s="2125"/>
      <c r="D22" s="2126"/>
      <c r="E22" s="2127"/>
      <c r="F22" s="2128"/>
      <c r="G22" s="2140"/>
      <c r="H22" s="2141"/>
      <c r="I22" s="1569">
        <v>0</v>
      </c>
      <c r="J22" s="1570">
        <f t="shared" si="0"/>
        <v>0</v>
      </c>
      <c r="K22" s="1549"/>
      <c r="L22" s="1549"/>
    </row>
    <row r="23" spans="1:13" ht="14.25" customHeight="1">
      <c r="A23" s="1901" t="s">
        <v>1464</v>
      </c>
      <c r="B23" s="1899"/>
      <c r="C23" s="1899"/>
      <c r="D23" s="2253" t="s">
        <v>1465</v>
      </c>
      <c r="E23" s="2254"/>
      <c r="F23" s="2255"/>
      <c r="G23" s="2145">
        <v>3</v>
      </c>
      <c r="H23" s="2146"/>
      <c r="I23" s="1569">
        <v>700</v>
      </c>
      <c r="J23" s="1570">
        <f t="shared" si="0"/>
        <v>2100</v>
      </c>
      <c r="K23" s="1549"/>
      <c r="L23" s="1549"/>
    </row>
    <row r="24" spans="1:13">
      <c r="A24" s="2282"/>
      <c r="B24" s="2159"/>
      <c r="C24" s="2159"/>
      <c r="D24" s="2253"/>
      <c r="E24" s="2254"/>
      <c r="F24" s="2255"/>
      <c r="G24" s="2145"/>
      <c r="H24" s="2146"/>
      <c r="I24" s="1569">
        <v>0</v>
      </c>
      <c r="J24" s="1570">
        <f t="shared" si="0"/>
        <v>0</v>
      </c>
      <c r="K24" s="1549"/>
      <c r="L24" s="1549"/>
    </row>
    <row r="25" spans="1:13" ht="14.25" customHeight="1">
      <c r="A25" s="2282"/>
      <c r="B25" s="2159"/>
      <c r="C25" s="2159"/>
      <c r="D25" s="2253"/>
      <c r="E25" s="2254"/>
      <c r="F25" s="2255"/>
      <c r="G25" s="2145"/>
      <c r="H25" s="2146"/>
      <c r="I25" s="1569">
        <v>0</v>
      </c>
      <c r="J25" s="1570">
        <f t="shared" si="0"/>
        <v>0</v>
      </c>
      <c r="K25" s="1549"/>
      <c r="L25" s="1549"/>
    </row>
    <row r="26" spans="1:13">
      <c r="A26" s="2282"/>
      <c r="B26" s="2159"/>
      <c r="C26" s="2159"/>
      <c r="D26" s="2253" t="s">
        <v>1385</v>
      </c>
      <c r="E26" s="2254"/>
      <c r="F26" s="2255"/>
      <c r="G26" s="2145">
        <v>1</v>
      </c>
      <c r="H26" s="2146"/>
      <c r="I26" s="1569">
        <v>210</v>
      </c>
      <c r="J26" s="1570">
        <f t="shared" si="0"/>
        <v>210</v>
      </c>
      <c r="K26" s="1549"/>
      <c r="L26" s="1549"/>
    </row>
    <row r="27" spans="1:13">
      <c r="A27" s="2123"/>
      <c r="B27" s="2124"/>
      <c r="C27" s="2124"/>
      <c r="D27" s="2247"/>
      <c r="E27" s="2248"/>
      <c r="F27" s="2249"/>
      <c r="G27" s="2157"/>
      <c r="H27" s="2141"/>
      <c r="I27" s="1569">
        <v>0</v>
      </c>
      <c r="J27" s="1570">
        <f t="shared" si="0"/>
        <v>0</v>
      </c>
      <c r="K27" s="1549"/>
      <c r="L27" s="1549"/>
    </row>
    <row r="28" spans="1:13">
      <c r="A28" s="2158"/>
      <c r="B28" s="2159"/>
      <c r="C28" s="2159"/>
      <c r="D28" s="2160"/>
      <c r="E28" s="2161"/>
      <c r="F28" s="2162"/>
      <c r="G28" s="2163"/>
      <c r="H28" s="2164"/>
      <c r="I28" s="1569">
        <v>0</v>
      </c>
      <c r="J28" s="1602">
        <f t="shared" si="0"/>
        <v>0</v>
      </c>
      <c r="K28" s="1549"/>
      <c r="L28" s="1549"/>
    </row>
    <row r="29" spans="1:13">
      <c r="A29" s="2158"/>
      <c r="B29" s="2159"/>
      <c r="C29" s="2165"/>
      <c r="D29" s="2166"/>
      <c r="E29" s="2167"/>
      <c r="F29" s="2168"/>
      <c r="G29" s="2169"/>
      <c r="H29" s="2164"/>
      <c r="I29" s="1569">
        <v>0</v>
      </c>
      <c r="J29" s="1602">
        <f t="shared" si="0"/>
        <v>0</v>
      </c>
      <c r="K29" s="1549"/>
      <c r="L29" s="1549"/>
    </row>
    <row r="30" spans="1:13" ht="14.25" customHeight="1">
      <c r="A30" s="2158"/>
      <c r="B30" s="2159"/>
      <c r="C30" s="2165"/>
      <c r="D30" s="2160"/>
      <c r="E30" s="2161"/>
      <c r="F30" s="2162"/>
      <c r="G30" s="2169"/>
      <c r="H30" s="2164"/>
      <c r="I30" s="1569">
        <v>0</v>
      </c>
      <c r="J30" s="1602">
        <f t="shared" si="0"/>
        <v>0</v>
      </c>
      <c r="K30" s="1549"/>
      <c r="L30" s="1549"/>
    </row>
    <row r="31" spans="1:13">
      <c r="A31" s="2158"/>
      <c r="B31" s="2159"/>
      <c r="C31" s="2165"/>
      <c r="D31" s="2166"/>
      <c r="E31" s="2167"/>
      <c r="F31" s="2168"/>
      <c r="G31" s="2169"/>
      <c r="H31" s="2164"/>
      <c r="I31" s="1569">
        <v>0</v>
      </c>
      <c r="J31" s="1602">
        <f t="shared" si="0"/>
        <v>0</v>
      </c>
      <c r="K31" s="1549"/>
      <c r="L31" s="1549"/>
    </row>
    <row r="32" spans="1:13">
      <c r="A32" s="2158"/>
      <c r="B32" s="2159"/>
      <c r="C32" s="2165"/>
      <c r="D32" s="2166"/>
      <c r="E32" s="2167"/>
      <c r="F32" s="2168"/>
      <c r="G32" s="2169"/>
      <c r="H32" s="2164"/>
      <c r="I32" s="1569">
        <v>0</v>
      </c>
      <c r="J32" s="1602">
        <f t="shared" si="0"/>
        <v>0</v>
      </c>
      <c r="K32" s="1549"/>
      <c r="L32" s="1549"/>
    </row>
    <row r="33" spans="1:12">
      <c r="A33" s="2158"/>
      <c r="B33" s="2159"/>
      <c r="C33" s="2165"/>
      <c r="D33" s="2166"/>
      <c r="E33" s="2167"/>
      <c r="F33" s="2168"/>
      <c r="G33" s="2169"/>
      <c r="H33" s="2164"/>
      <c r="I33" s="1569">
        <v>0</v>
      </c>
      <c r="J33" s="1602">
        <f t="shared" si="0"/>
        <v>0</v>
      </c>
      <c r="K33" s="1549"/>
      <c r="L33" s="1549"/>
    </row>
    <row r="34" spans="1:12">
      <c r="A34" s="2166"/>
      <c r="B34" s="2167"/>
      <c r="C34" s="2168"/>
      <c r="D34" s="2166"/>
      <c r="E34" s="2167"/>
      <c r="F34" s="2168"/>
      <c r="G34" s="2169"/>
      <c r="H34" s="2164"/>
      <c r="I34" s="1569">
        <v>0</v>
      </c>
      <c r="J34" s="1602">
        <f t="shared" si="0"/>
        <v>0</v>
      </c>
      <c r="K34" s="1549"/>
      <c r="L34" s="1549"/>
    </row>
    <row r="35" spans="1:12">
      <c r="A35" s="2158"/>
      <c r="B35" s="2159"/>
      <c r="C35" s="2165"/>
      <c r="D35" s="2166"/>
      <c r="E35" s="2167"/>
      <c r="F35" s="2168"/>
      <c r="G35" s="2169"/>
      <c r="H35" s="2164"/>
      <c r="I35" s="1569">
        <v>0</v>
      </c>
      <c r="J35" s="1602">
        <f t="shared" si="0"/>
        <v>0</v>
      </c>
      <c r="K35" s="1549"/>
      <c r="L35" s="1549"/>
    </row>
    <row r="36" spans="1:12">
      <c r="A36" s="2158"/>
      <c r="B36" s="2159"/>
      <c r="C36" s="2165"/>
      <c r="D36" s="2166"/>
      <c r="E36" s="2167"/>
      <c r="F36" s="2168"/>
      <c r="G36" s="2169"/>
      <c r="H36" s="2164"/>
      <c r="I36" s="1569">
        <v>0</v>
      </c>
      <c r="J36" s="1602">
        <f t="shared" si="0"/>
        <v>0</v>
      </c>
      <c r="K36" s="1549"/>
      <c r="L36" s="1549"/>
    </row>
    <row r="37" spans="1:12">
      <c r="A37" s="2158"/>
      <c r="B37" s="2159"/>
      <c r="C37" s="2165"/>
      <c r="D37" s="2166"/>
      <c r="E37" s="2167"/>
      <c r="F37" s="2168"/>
      <c r="G37" s="2169"/>
      <c r="H37" s="2164"/>
      <c r="I37" s="1601">
        <v>0</v>
      </c>
      <c r="J37" s="1602">
        <f t="shared" si="0"/>
        <v>0</v>
      </c>
      <c r="K37" s="1549"/>
      <c r="L37" s="1549"/>
    </row>
    <row r="38" spans="1:12">
      <c r="A38" s="2158"/>
      <c r="B38" s="2159"/>
      <c r="C38" s="2165"/>
      <c r="D38" s="2166"/>
      <c r="E38" s="2167"/>
      <c r="F38" s="2168"/>
      <c r="G38" s="2169"/>
      <c r="H38" s="2164"/>
      <c r="I38" s="1601">
        <v>0</v>
      </c>
      <c r="J38" s="1602">
        <f t="shared" si="0"/>
        <v>0</v>
      </c>
      <c r="K38" s="1549"/>
      <c r="L38" s="1549"/>
    </row>
    <row r="39" spans="1:12">
      <c r="A39" s="2158"/>
      <c r="B39" s="2159"/>
      <c r="C39" s="2165"/>
      <c r="D39" s="2166"/>
      <c r="E39" s="2167"/>
      <c r="F39" s="2168"/>
      <c r="G39" s="2169"/>
      <c r="H39" s="2164"/>
      <c r="I39" s="1601">
        <v>0</v>
      </c>
      <c r="J39" s="1602">
        <f t="shared" si="0"/>
        <v>0</v>
      </c>
      <c r="K39" s="1549"/>
      <c r="L39" s="1549"/>
    </row>
    <row r="40" spans="1:12">
      <c r="A40" s="1719"/>
      <c r="B40" s="1719"/>
      <c r="C40" s="1720"/>
      <c r="D40" s="1719"/>
      <c r="E40" s="1719"/>
      <c r="F40" s="1719"/>
      <c r="G40" s="2172"/>
      <c r="H40" s="2173"/>
      <c r="I40" s="1601">
        <v>0</v>
      </c>
      <c r="J40" s="1602">
        <f t="shared" si="0"/>
        <v>0</v>
      </c>
      <c r="K40" s="1549"/>
      <c r="L40" s="1549"/>
    </row>
    <row r="41" spans="1:12" ht="14.25" customHeight="1">
      <c r="A41" s="2262"/>
      <c r="B41" s="2263"/>
      <c r="C41" s="2263"/>
      <c r="D41" s="2262"/>
      <c r="E41" s="2263"/>
      <c r="F41" s="2263"/>
      <c r="G41" s="2262"/>
      <c r="H41" s="2264"/>
      <c r="I41" s="1718">
        <v>0</v>
      </c>
      <c r="J41" s="1602">
        <f t="shared" si="0"/>
        <v>0</v>
      </c>
      <c r="K41" s="1549"/>
      <c r="L41" s="1549"/>
    </row>
    <row r="42" spans="1:12" ht="14.25" customHeight="1">
      <c r="A42" s="2262"/>
      <c r="B42" s="2263"/>
      <c r="C42" s="2264"/>
      <c r="D42" s="2263"/>
      <c r="E42" s="2263"/>
      <c r="F42" s="2264"/>
      <c r="G42" s="2260"/>
      <c r="H42" s="2261"/>
      <c r="I42" s="1718">
        <v>0</v>
      </c>
      <c r="J42" s="1602">
        <f t="shared" si="0"/>
        <v>0</v>
      </c>
      <c r="K42" s="1549"/>
      <c r="L42" s="1549"/>
    </row>
    <row r="43" spans="1:12">
      <c r="A43" s="2259"/>
      <c r="B43" s="2260"/>
      <c r="C43" s="2260"/>
      <c r="D43" s="2259"/>
      <c r="E43" s="2260"/>
      <c r="F43" s="2261"/>
      <c r="G43" s="2293"/>
      <c r="H43" s="2294"/>
      <c r="I43" s="1718">
        <v>0</v>
      </c>
      <c r="J43" s="1602">
        <f t="shared" si="0"/>
        <v>0</v>
      </c>
      <c r="K43" s="1549"/>
      <c r="L43" s="1549"/>
    </row>
    <row r="44" spans="1:12" ht="14.25" customHeight="1">
      <c r="A44" s="2174"/>
      <c r="B44" s="2175"/>
      <c r="C44" s="2176"/>
      <c r="D44" s="2177"/>
      <c r="E44" s="2178"/>
      <c r="F44" s="2179"/>
      <c r="G44" s="2257"/>
      <c r="H44" s="2258"/>
      <c r="I44" s="1605">
        <v>0</v>
      </c>
      <c r="J44" s="1606">
        <f t="shared" si="0"/>
        <v>0</v>
      </c>
      <c r="K44" s="1549"/>
      <c r="L44" s="1549"/>
    </row>
    <row r="45" spans="1:12">
      <c r="A45" s="2170" t="s">
        <v>1466</v>
      </c>
      <c r="B45" s="2171"/>
      <c r="C45" s="2171"/>
      <c r="D45" s="2171"/>
      <c r="E45" s="2171"/>
      <c r="F45" s="2171"/>
      <c r="G45" s="2171"/>
      <c r="H45" s="2171"/>
      <c r="I45" s="1571" t="s">
        <v>372</v>
      </c>
      <c r="J45" s="1572">
        <f>SUM(J17:J44)</f>
        <v>2310</v>
      </c>
      <c r="K45" s="1573"/>
      <c r="L45" s="1549"/>
    </row>
    <row r="46" spans="1:12">
      <c r="A46" s="1549"/>
      <c r="B46" s="1549"/>
      <c r="C46" s="1549"/>
      <c r="D46" s="1549"/>
      <c r="E46" s="1549"/>
      <c r="F46" s="1549"/>
      <c r="G46" s="1549"/>
      <c r="H46" s="1549"/>
      <c r="I46" s="1549"/>
      <c r="J46" s="1549"/>
      <c r="K46" s="1549"/>
      <c r="L46" s="1549"/>
    </row>
  </sheetData>
  <mergeCells count="98">
    <mergeCell ref="G43:H43"/>
    <mergeCell ref="A45:H45"/>
    <mergeCell ref="G40:H40"/>
    <mergeCell ref="A44:C44"/>
    <mergeCell ref="D44:F44"/>
    <mergeCell ref="G44:H44"/>
    <mergeCell ref="D41:F41"/>
    <mergeCell ref="D42:F42"/>
    <mergeCell ref="D43:F43"/>
    <mergeCell ref="A41:C41"/>
    <mergeCell ref="A42:C42"/>
    <mergeCell ref="A43:C43"/>
    <mergeCell ref="G41:H41"/>
    <mergeCell ref="G42:H42"/>
    <mergeCell ref="A38:C38"/>
    <mergeCell ref="D38:F38"/>
    <mergeCell ref="G38:H38"/>
    <mergeCell ref="A39:C39"/>
    <mergeCell ref="D39:F39"/>
    <mergeCell ref="G39:H39"/>
    <mergeCell ref="A36:C36"/>
    <mergeCell ref="D36:F36"/>
    <mergeCell ref="G36:H36"/>
    <mergeCell ref="A37:C37"/>
    <mergeCell ref="D37:F37"/>
    <mergeCell ref="G37:H37"/>
    <mergeCell ref="A34:C34"/>
    <mergeCell ref="D34:F34"/>
    <mergeCell ref="G34:H34"/>
    <mergeCell ref="A35:C35"/>
    <mergeCell ref="D35:F35"/>
    <mergeCell ref="G35:H35"/>
    <mergeCell ref="A32:C32"/>
    <mergeCell ref="D32:F32"/>
    <mergeCell ref="G32:H32"/>
    <mergeCell ref="A33:C33"/>
    <mergeCell ref="D33:F33"/>
    <mergeCell ref="G33:H33"/>
    <mergeCell ref="A30:C30"/>
    <mergeCell ref="D30:F30"/>
    <mergeCell ref="G30:H30"/>
    <mergeCell ref="A31:C31"/>
    <mergeCell ref="D31:F31"/>
    <mergeCell ref="G31:H31"/>
    <mergeCell ref="A28:C28"/>
    <mergeCell ref="D28:F28"/>
    <mergeCell ref="G28:H28"/>
    <mergeCell ref="A29:C29"/>
    <mergeCell ref="D29:F29"/>
    <mergeCell ref="G29:H29"/>
    <mergeCell ref="A26:C26"/>
    <mergeCell ref="D26:F26"/>
    <mergeCell ref="G26:H26"/>
    <mergeCell ref="A27:C27"/>
    <mergeCell ref="D27:F27"/>
    <mergeCell ref="G27:H27"/>
    <mergeCell ref="A24:C24"/>
    <mergeCell ref="D24:F24"/>
    <mergeCell ref="G24:H24"/>
    <mergeCell ref="A25:C25"/>
    <mergeCell ref="D25:F25"/>
    <mergeCell ref="G25:H25"/>
    <mergeCell ref="D23:F23"/>
    <mergeCell ref="G23:H23"/>
    <mergeCell ref="A22:C22"/>
    <mergeCell ref="D22:F22"/>
    <mergeCell ref="G22:H22"/>
    <mergeCell ref="A15:E15"/>
    <mergeCell ref="A16:C16"/>
    <mergeCell ref="D16:F16"/>
    <mergeCell ref="G16:H16"/>
    <mergeCell ref="A17:C17"/>
    <mergeCell ref="D17:F21"/>
    <mergeCell ref="G17:H17"/>
    <mergeCell ref="A18:C18"/>
    <mergeCell ref="G18:H18"/>
    <mergeCell ref="A19:C19"/>
    <mergeCell ref="G19:H19"/>
    <mergeCell ref="A20:C20"/>
    <mergeCell ref="G20:H20"/>
    <mergeCell ref="A21:C21"/>
    <mergeCell ref="G21:H21"/>
    <mergeCell ref="A12:B14"/>
    <mergeCell ref="C12:E12"/>
    <mergeCell ref="G12:G14"/>
    <mergeCell ref="H12:J12"/>
    <mergeCell ref="C13:E13"/>
    <mergeCell ref="H13:J13"/>
    <mergeCell ref="C14:E14"/>
    <mergeCell ref="H14:J14"/>
    <mergeCell ref="A11:B11"/>
    <mergeCell ref="C11:E11"/>
    <mergeCell ref="H11:J11"/>
    <mergeCell ref="G3:J3"/>
    <mergeCell ref="A4:B4"/>
    <mergeCell ref="A10:E10"/>
    <mergeCell ref="G10:J10"/>
    <mergeCell ref="D4:G4"/>
  </mergeCells>
  <hyperlinks>
    <hyperlink ref="D9" r:id="rId1" xr:uid="{B6EA0154-3F64-4605-A1C0-CDC6B60D04E2}"/>
  </hyperlinks>
  <pageMargins left="0.7" right="0.7" top="0.75" bottom="0.75" header="0.3" footer="0.3"/>
  <pageSetup fitToHeight="0" orientation="portrait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19142-85E6-491E-B572-39DBFFC69746}">
  <sheetPr>
    <pageSetUpPr fitToPage="1"/>
  </sheetPr>
  <dimension ref="A1:M46"/>
  <sheetViews>
    <sheetView workbookViewId="0">
      <selection activeCell="A45" sqref="A45:H45"/>
    </sheetView>
  </sheetViews>
  <sheetFormatPr defaultColWidth="9.109375" defaultRowHeight="13.8"/>
  <cols>
    <col min="1" max="1" width="9.109375" style="1550"/>
    <col min="2" max="2" width="2" style="1550" customWidth="1"/>
    <col min="3" max="3" width="2.44140625" style="1550" customWidth="1"/>
    <col min="4" max="4" width="9.109375" style="1550"/>
    <col min="5" max="5" width="23.109375" style="1550" customWidth="1"/>
    <col min="6" max="6" width="3.6640625" style="1550" customWidth="1"/>
    <col min="7" max="8" width="9.109375" style="1550"/>
    <col min="9" max="9" width="17.6640625" style="1550" customWidth="1"/>
    <col min="10" max="10" width="14.44140625" style="1550" customWidth="1"/>
    <col min="11" max="16384" width="9.109375" style="1550"/>
  </cols>
  <sheetData>
    <row r="1" spans="1:12">
      <c r="A1" s="1549"/>
      <c r="B1" s="1549"/>
      <c r="C1" s="1549"/>
      <c r="D1" s="1549"/>
      <c r="E1" s="1549"/>
      <c r="F1" s="1549"/>
      <c r="G1" s="1549"/>
      <c r="H1" s="1549"/>
      <c r="I1" s="1549"/>
      <c r="J1" s="1549"/>
      <c r="K1" s="1549"/>
      <c r="L1" s="1549"/>
    </row>
    <row r="2" spans="1:12" ht="104.25" customHeight="1">
      <c r="A2" s="1549"/>
      <c r="B2" s="1549"/>
      <c r="C2" s="1549"/>
      <c r="D2" s="1549"/>
      <c r="E2" s="1549"/>
      <c r="F2" s="1549"/>
      <c r="G2" s="1549"/>
      <c r="H2" s="1549"/>
      <c r="I2" s="1549"/>
      <c r="J2" s="1549"/>
      <c r="K2" s="1549"/>
      <c r="L2" s="1549"/>
    </row>
    <row r="3" spans="1:12" ht="27" customHeight="1">
      <c r="A3" s="1549"/>
      <c r="B3" s="1549"/>
      <c r="C3" s="1549"/>
      <c r="D3" s="1549"/>
      <c r="E3" s="1549"/>
      <c r="F3" s="1549"/>
      <c r="G3" s="2091" t="s">
        <v>1313</v>
      </c>
      <c r="H3" s="2091"/>
      <c r="I3" s="2091"/>
      <c r="J3" s="2091"/>
      <c r="K3" s="1551"/>
      <c r="L3" s="1549"/>
    </row>
    <row r="4" spans="1:12" ht="15.75" customHeight="1">
      <c r="A4" s="2092" t="s">
        <v>1314</v>
      </c>
      <c r="B4" s="2092"/>
      <c r="C4" s="1552"/>
      <c r="D4" s="2093" t="s">
        <v>1315</v>
      </c>
      <c r="E4" s="2093"/>
      <c r="F4" s="1553"/>
      <c r="G4" s="1549"/>
      <c r="H4" s="1549"/>
      <c r="I4" s="1549"/>
      <c r="J4" s="1549"/>
      <c r="K4" s="1549"/>
      <c r="L4" s="1549"/>
    </row>
    <row r="5" spans="1:12">
      <c r="D5" s="1554" t="s">
        <v>1316</v>
      </c>
      <c r="E5" s="1554"/>
      <c r="F5" s="1549"/>
      <c r="G5" s="1549"/>
      <c r="H5" s="1549"/>
      <c r="I5" s="1555" t="s">
        <v>831</v>
      </c>
      <c r="J5" s="1575" t="s">
        <v>1343</v>
      </c>
      <c r="K5" s="1574"/>
      <c r="L5" s="1549"/>
    </row>
    <row r="6" spans="1:12">
      <c r="A6" s="1549"/>
      <c r="B6" s="1549"/>
      <c r="C6" s="1549"/>
      <c r="D6" s="1554" t="s">
        <v>1319</v>
      </c>
      <c r="E6" s="1554"/>
      <c r="F6" s="1549"/>
      <c r="G6" s="1549"/>
      <c r="H6" s="1549"/>
      <c r="I6" s="1557">
        <v>45982</v>
      </c>
      <c r="J6" s="1556" t="s">
        <v>827</v>
      </c>
      <c r="K6" s="1558"/>
      <c r="L6" s="1549"/>
    </row>
    <row r="7" spans="1:12">
      <c r="A7" s="1549"/>
      <c r="B7" s="1549"/>
      <c r="C7" s="1549"/>
      <c r="D7" s="1554" t="s">
        <v>1320</v>
      </c>
      <c r="E7" s="1554"/>
      <c r="F7" s="1549"/>
      <c r="G7" s="1549"/>
      <c r="H7" s="1549"/>
      <c r="I7" s="1559"/>
      <c r="J7" s="1560"/>
      <c r="K7" s="1560"/>
      <c r="L7" s="1549"/>
    </row>
    <row r="8" spans="1:12">
      <c r="A8" s="1549"/>
      <c r="B8" s="1549"/>
      <c r="C8" s="1549"/>
      <c r="D8" s="1554" t="s">
        <v>1321</v>
      </c>
      <c r="E8" s="1554"/>
      <c r="F8" s="1549"/>
      <c r="G8" s="1549"/>
      <c r="H8" s="1549"/>
      <c r="I8" s="1559"/>
      <c r="J8" s="1560"/>
      <c r="K8" s="1560"/>
      <c r="L8" s="1549"/>
    </row>
    <row r="9" spans="1:12">
      <c r="A9" s="1549"/>
      <c r="B9" s="1549"/>
      <c r="C9" s="1549"/>
      <c r="D9" s="1561" t="s">
        <v>1322</v>
      </c>
      <c r="E9" s="1549"/>
      <c r="F9" s="1549"/>
      <c r="G9" s="1549"/>
      <c r="H9" s="1549"/>
      <c r="I9" s="1559"/>
      <c r="J9" s="1560"/>
      <c r="K9" s="1560"/>
      <c r="L9" s="1549"/>
    </row>
    <row r="10" spans="1:12" ht="15">
      <c r="A10" s="2094" t="s">
        <v>830</v>
      </c>
      <c r="B10" s="2095"/>
      <c r="C10" s="2095"/>
      <c r="D10" s="2095"/>
      <c r="E10" s="2096"/>
      <c r="F10" s="1549"/>
      <c r="G10" s="2097" t="s">
        <v>1323</v>
      </c>
      <c r="H10" s="2098"/>
      <c r="I10" s="2098"/>
      <c r="J10" s="2099"/>
      <c r="K10" s="1562"/>
      <c r="L10" s="1549"/>
    </row>
    <row r="11" spans="1:12">
      <c r="A11" s="2085" t="s">
        <v>1324</v>
      </c>
      <c r="B11" s="2086"/>
      <c r="C11" s="2087" t="s">
        <v>1306</v>
      </c>
      <c r="D11" s="2087"/>
      <c r="E11" s="2088"/>
      <c r="F11" s="1549"/>
      <c r="G11" s="1563" t="s">
        <v>1324</v>
      </c>
      <c r="H11" s="2089" t="s">
        <v>1467</v>
      </c>
      <c r="I11" s="2089"/>
      <c r="J11" s="2090"/>
      <c r="K11" s="1553"/>
      <c r="L11" s="1549"/>
    </row>
    <row r="12" spans="1:12">
      <c r="A12" s="2100" t="s">
        <v>1326</v>
      </c>
      <c r="B12" s="2101"/>
      <c r="C12" s="2104"/>
      <c r="D12" s="2104"/>
      <c r="E12" s="2105"/>
      <c r="F12" s="1549"/>
      <c r="G12" s="2100" t="s">
        <v>1326</v>
      </c>
      <c r="H12" s="2108" t="s">
        <v>1468</v>
      </c>
      <c r="I12" s="2108"/>
      <c r="J12" s="2109"/>
      <c r="K12" s="1553"/>
      <c r="L12" s="1549"/>
    </row>
    <row r="13" spans="1:12">
      <c r="A13" s="2100"/>
      <c r="B13" s="2101"/>
      <c r="C13" s="2108" t="s">
        <v>1469</v>
      </c>
      <c r="D13" s="2104"/>
      <c r="E13" s="2105"/>
      <c r="F13" s="1549"/>
      <c r="G13" s="2106"/>
      <c r="H13" s="2108" t="s">
        <v>1470</v>
      </c>
      <c r="I13" s="2108"/>
      <c r="J13" s="2109"/>
      <c r="K13" s="1553"/>
      <c r="L13" s="1549"/>
    </row>
    <row r="14" spans="1:12">
      <c r="A14" s="2102"/>
      <c r="B14" s="2103"/>
      <c r="C14" s="2110" t="s">
        <v>1471</v>
      </c>
      <c r="D14" s="2111"/>
      <c r="E14" s="2112"/>
      <c r="F14" s="1549"/>
      <c r="G14" s="2107"/>
      <c r="H14" s="2113" t="s">
        <v>1472</v>
      </c>
      <c r="I14" s="2113"/>
      <c r="J14" s="2114"/>
      <c r="K14" s="1564"/>
      <c r="L14" s="1549"/>
    </row>
    <row r="15" spans="1:12">
      <c r="A15" s="2115"/>
      <c r="B15" s="2115"/>
      <c r="C15" s="2115"/>
      <c r="D15" s="2115"/>
      <c r="E15" s="2115"/>
      <c r="F15" s="1549"/>
      <c r="G15" s="1549"/>
      <c r="H15" s="1549"/>
      <c r="I15" s="1549"/>
      <c r="J15" s="1549"/>
      <c r="K15" s="1549"/>
      <c r="L15" s="1549"/>
    </row>
    <row r="16" spans="1:12">
      <c r="A16" s="2116" t="s">
        <v>1350</v>
      </c>
      <c r="B16" s="2117"/>
      <c r="C16" s="2118"/>
      <c r="D16" s="2119" t="s">
        <v>1351</v>
      </c>
      <c r="E16" s="2117"/>
      <c r="F16" s="2120"/>
      <c r="G16" s="2121" t="s">
        <v>1352</v>
      </c>
      <c r="H16" s="2122"/>
      <c r="I16" s="1565" t="s">
        <v>1353</v>
      </c>
      <c r="J16" s="1566" t="s">
        <v>1354</v>
      </c>
      <c r="K16" s="1549"/>
      <c r="L16" s="1549"/>
    </row>
    <row r="17" spans="1:13">
      <c r="A17" s="2123"/>
      <c r="B17" s="2124"/>
      <c r="C17" s="2125"/>
      <c r="D17" s="2126" t="s">
        <v>1473</v>
      </c>
      <c r="E17" s="2127"/>
      <c r="F17" s="2128"/>
      <c r="G17" s="2135"/>
      <c r="H17" s="2136"/>
      <c r="I17" s="1567">
        <v>0</v>
      </c>
      <c r="J17" s="1567">
        <f>G17*I17</f>
        <v>0</v>
      </c>
      <c r="K17" s="1549"/>
      <c r="L17" s="1549"/>
      <c r="M17" s="1568"/>
    </row>
    <row r="18" spans="1:13">
      <c r="A18" s="2123" t="s">
        <v>306</v>
      </c>
      <c r="B18" s="2124"/>
      <c r="C18" s="2125"/>
      <c r="D18" s="2129"/>
      <c r="E18" s="2130"/>
      <c r="F18" s="2131"/>
      <c r="G18" s="2135"/>
      <c r="H18" s="2136"/>
      <c r="I18" s="1569">
        <v>0</v>
      </c>
      <c r="J18" s="1570">
        <f t="shared" ref="J18:J44" si="0">G18*I18</f>
        <v>0</v>
      </c>
      <c r="K18" s="1549"/>
      <c r="L18" s="1549"/>
    </row>
    <row r="19" spans="1:13">
      <c r="A19" s="2123" t="s">
        <v>306</v>
      </c>
      <c r="B19" s="2124"/>
      <c r="C19" s="2125"/>
      <c r="D19" s="2129"/>
      <c r="E19" s="2130"/>
      <c r="F19" s="2131"/>
      <c r="G19" s="2135"/>
      <c r="H19" s="2136"/>
      <c r="I19" s="1569">
        <v>0</v>
      </c>
      <c r="J19" s="1570">
        <f t="shared" si="0"/>
        <v>0</v>
      </c>
      <c r="K19" s="1549"/>
      <c r="L19" s="1549"/>
    </row>
    <row r="20" spans="1:13">
      <c r="A20" s="2123" t="s">
        <v>306</v>
      </c>
      <c r="B20" s="2124"/>
      <c r="C20" s="2125"/>
      <c r="D20" s="2129"/>
      <c r="E20" s="2130"/>
      <c r="F20" s="2131"/>
      <c r="G20" s="2135"/>
      <c r="H20" s="2136"/>
      <c r="I20" s="1569">
        <v>0</v>
      </c>
      <c r="J20" s="1570">
        <f t="shared" si="0"/>
        <v>0</v>
      </c>
      <c r="K20" s="1549"/>
      <c r="L20" s="1549"/>
    </row>
    <row r="21" spans="1:13">
      <c r="A21" s="2123" t="s">
        <v>306</v>
      </c>
      <c r="B21" s="2124"/>
      <c r="C21" s="2125"/>
      <c r="D21" s="2132"/>
      <c r="E21" s="2133"/>
      <c r="F21" s="2134"/>
      <c r="G21" s="2135"/>
      <c r="H21" s="2136"/>
      <c r="I21" s="1569">
        <v>0</v>
      </c>
      <c r="J21" s="1570">
        <f t="shared" si="0"/>
        <v>0</v>
      </c>
      <c r="K21" s="1549"/>
      <c r="L21" s="1549"/>
    </row>
    <row r="22" spans="1:13">
      <c r="A22" s="2123"/>
      <c r="B22" s="2124"/>
      <c r="C22" s="2125"/>
      <c r="D22" s="2126"/>
      <c r="E22" s="2127"/>
      <c r="F22" s="2128"/>
      <c r="G22" s="2140"/>
      <c r="H22" s="2141"/>
      <c r="I22" s="1569">
        <v>0</v>
      </c>
      <c r="J22" s="1570">
        <f t="shared" si="0"/>
        <v>0</v>
      </c>
      <c r="K22" s="1549"/>
      <c r="L22" s="1549"/>
    </row>
    <row r="23" spans="1:13" ht="14.25" customHeight="1">
      <c r="A23" s="2123">
        <v>20261970</v>
      </c>
      <c r="B23" s="2124"/>
      <c r="C23" s="2124"/>
      <c r="D23" s="2253" t="s">
        <v>875</v>
      </c>
      <c r="E23" s="2254"/>
      <c r="F23" s="2255"/>
      <c r="G23" s="2145">
        <v>1</v>
      </c>
      <c r="H23" s="2146"/>
      <c r="I23" s="1569">
        <v>4675</v>
      </c>
      <c r="J23" s="1570">
        <f t="shared" si="0"/>
        <v>4675</v>
      </c>
      <c r="K23" s="1549"/>
      <c r="L23" s="1549"/>
    </row>
    <row r="24" spans="1:13">
      <c r="A24" s="2123"/>
      <c r="B24" s="2124"/>
      <c r="C24" s="2124"/>
      <c r="D24" s="2247"/>
      <c r="E24" s="2248"/>
      <c r="F24" s="2249"/>
      <c r="G24" s="2145"/>
      <c r="H24" s="2146"/>
      <c r="I24" s="1569">
        <v>0</v>
      </c>
      <c r="J24" s="1570">
        <f t="shared" si="0"/>
        <v>0</v>
      </c>
      <c r="K24" s="1549"/>
      <c r="L24" s="1549"/>
    </row>
    <row r="25" spans="1:13">
      <c r="A25" s="2123"/>
      <c r="B25" s="2124"/>
      <c r="C25" s="2124"/>
      <c r="D25" s="2250"/>
      <c r="E25" s="2251"/>
      <c r="F25" s="2252"/>
      <c r="G25" s="2145"/>
      <c r="H25" s="2146"/>
      <c r="I25" s="1569">
        <v>0</v>
      </c>
      <c r="J25" s="1570">
        <f t="shared" si="0"/>
        <v>0</v>
      </c>
      <c r="K25" s="1549"/>
      <c r="L25" s="1549"/>
    </row>
    <row r="26" spans="1:13">
      <c r="A26" s="2123"/>
      <c r="B26" s="2124"/>
      <c r="C26" s="2124"/>
      <c r="D26" s="2150"/>
      <c r="E26" s="2151"/>
      <c r="F26" s="2152"/>
      <c r="G26" s="2145"/>
      <c r="H26" s="2146"/>
      <c r="I26" s="1569">
        <v>0</v>
      </c>
      <c r="J26" s="1570">
        <f t="shared" si="0"/>
        <v>0</v>
      </c>
      <c r="K26" s="1549"/>
      <c r="L26" s="1549"/>
    </row>
    <row r="27" spans="1:13">
      <c r="A27" s="2123"/>
      <c r="B27" s="2124"/>
      <c r="C27" s="2124"/>
      <c r="D27" s="2154"/>
      <c r="E27" s="2155"/>
      <c r="F27" s="2156"/>
      <c r="G27" s="2157"/>
      <c r="H27" s="2141"/>
      <c r="I27" s="1569">
        <v>0</v>
      </c>
      <c r="J27" s="1570">
        <f t="shared" si="0"/>
        <v>0</v>
      </c>
      <c r="K27" s="1549"/>
      <c r="L27" s="1549"/>
    </row>
    <row r="28" spans="1:13">
      <c r="A28" s="2158"/>
      <c r="B28" s="2159"/>
      <c r="C28" s="2159"/>
      <c r="D28" s="2160"/>
      <c r="E28" s="2161"/>
      <c r="F28" s="2162"/>
      <c r="G28" s="2163"/>
      <c r="H28" s="2164"/>
      <c r="I28" s="1569">
        <v>0</v>
      </c>
      <c r="J28" s="1602">
        <f t="shared" si="0"/>
        <v>0</v>
      </c>
      <c r="K28" s="1549"/>
      <c r="L28" s="1549"/>
    </row>
    <row r="29" spans="1:13">
      <c r="A29" s="2158"/>
      <c r="B29" s="2159"/>
      <c r="C29" s="2165"/>
      <c r="D29" s="2166"/>
      <c r="E29" s="2167"/>
      <c r="F29" s="2168"/>
      <c r="G29" s="2169"/>
      <c r="H29" s="2164"/>
      <c r="I29" s="1569">
        <v>0</v>
      </c>
      <c r="J29" s="1602">
        <f t="shared" si="0"/>
        <v>0</v>
      </c>
      <c r="K29" s="1549"/>
      <c r="L29" s="1549"/>
    </row>
    <row r="30" spans="1:13" ht="14.25" customHeight="1">
      <c r="A30" s="2158"/>
      <c r="B30" s="2159"/>
      <c r="C30" s="2165"/>
      <c r="D30" s="2160"/>
      <c r="E30" s="2161"/>
      <c r="F30" s="2162"/>
      <c r="G30" s="2169"/>
      <c r="H30" s="2164"/>
      <c r="I30" s="1569">
        <v>0</v>
      </c>
      <c r="J30" s="1602">
        <f t="shared" si="0"/>
        <v>0</v>
      </c>
      <c r="K30" s="1549"/>
      <c r="L30" s="1549"/>
    </row>
    <row r="31" spans="1:13">
      <c r="A31" s="2158"/>
      <c r="B31" s="2159"/>
      <c r="C31" s="2165"/>
      <c r="D31" s="2166"/>
      <c r="E31" s="2167"/>
      <c r="F31" s="2168"/>
      <c r="G31" s="2169"/>
      <c r="H31" s="2164"/>
      <c r="I31" s="1569">
        <v>0</v>
      </c>
      <c r="J31" s="1602">
        <f t="shared" si="0"/>
        <v>0</v>
      </c>
      <c r="K31" s="1549"/>
      <c r="L31" s="1549"/>
    </row>
    <row r="32" spans="1:13">
      <c r="A32" s="2158"/>
      <c r="B32" s="2159"/>
      <c r="C32" s="2165"/>
      <c r="D32" s="2166"/>
      <c r="E32" s="2167"/>
      <c r="F32" s="2168"/>
      <c r="G32" s="2169"/>
      <c r="H32" s="2164"/>
      <c r="I32" s="1569">
        <v>0</v>
      </c>
      <c r="J32" s="1602">
        <f t="shared" si="0"/>
        <v>0</v>
      </c>
      <c r="K32" s="1549"/>
      <c r="L32" s="1549"/>
    </row>
    <row r="33" spans="1:12">
      <c r="A33" s="2158"/>
      <c r="B33" s="2159"/>
      <c r="C33" s="2165"/>
      <c r="D33" s="2166"/>
      <c r="E33" s="2167"/>
      <c r="F33" s="2168"/>
      <c r="G33" s="2169"/>
      <c r="H33" s="2164"/>
      <c r="I33" s="1569">
        <v>0</v>
      </c>
      <c r="J33" s="1602">
        <f t="shared" si="0"/>
        <v>0</v>
      </c>
      <c r="K33" s="1549"/>
      <c r="L33" s="1549"/>
    </row>
    <row r="34" spans="1:12">
      <c r="A34" s="2166"/>
      <c r="B34" s="2167"/>
      <c r="C34" s="2168"/>
      <c r="D34" s="2166"/>
      <c r="E34" s="2167"/>
      <c r="F34" s="2168"/>
      <c r="G34" s="2169"/>
      <c r="H34" s="2164"/>
      <c r="I34" s="1569">
        <v>0</v>
      </c>
      <c r="J34" s="1602">
        <f t="shared" si="0"/>
        <v>0</v>
      </c>
      <c r="K34" s="1549"/>
      <c r="L34" s="1549"/>
    </row>
    <row r="35" spans="1:12">
      <c r="A35" s="2158"/>
      <c r="B35" s="2159"/>
      <c r="C35" s="2165"/>
      <c r="D35" s="2166"/>
      <c r="E35" s="2167"/>
      <c r="F35" s="2168"/>
      <c r="G35" s="2169"/>
      <c r="H35" s="2164"/>
      <c r="I35" s="1601">
        <v>0</v>
      </c>
      <c r="J35" s="1602">
        <f t="shared" si="0"/>
        <v>0</v>
      </c>
      <c r="K35" s="1549"/>
      <c r="L35" s="1549"/>
    </row>
    <row r="36" spans="1:12">
      <c r="A36" s="2158"/>
      <c r="B36" s="2159"/>
      <c r="C36" s="2165"/>
      <c r="D36" s="2166"/>
      <c r="E36" s="2167"/>
      <c r="F36" s="2168"/>
      <c r="G36" s="2169"/>
      <c r="H36" s="2164"/>
      <c r="I36" s="1601">
        <v>0</v>
      </c>
      <c r="J36" s="1602">
        <f t="shared" si="0"/>
        <v>0</v>
      </c>
      <c r="K36" s="1549"/>
      <c r="L36" s="1549"/>
    </row>
    <row r="37" spans="1:12">
      <c r="A37" s="2158"/>
      <c r="B37" s="2159"/>
      <c r="C37" s="2165"/>
      <c r="D37" s="2166"/>
      <c r="E37" s="2167"/>
      <c r="F37" s="2168"/>
      <c r="G37" s="2169"/>
      <c r="H37" s="2164"/>
      <c r="I37" s="1601">
        <v>0</v>
      </c>
      <c r="J37" s="1602">
        <f t="shared" si="0"/>
        <v>0</v>
      </c>
      <c r="K37" s="1549"/>
      <c r="L37" s="1549"/>
    </row>
    <row r="38" spans="1:12">
      <c r="A38" s="2158"/>
      <c r="B38" s="2159"/>
      <c r="C38" s="2165"/>
      <c r="D38" s="2166"/>
      <c r="E38" s="2167"/>
      <c r="F38" s="2168"/>
      <c r="G38" s="2169"/>
      <c r="H38" s="2164"/>
      <c r="I38" s="1601">
        <v>0</v>
      </c>
      <c r="J38" s="1602">
        <f t="shared" si="0"/>
        <v>0</v>
      </c>
      <c r="K38" s="1549"/>
      <c r="L38" s="1549"/>
    </row>
    <row r="39" spans="1:12">
      <c r="A39" s="2158"/>
      <c r="B39" s="2159"/>
      <c r="C39" s="2165"/>
      <c r="D39" s="2166"/>
      <c r="E39" s="2167"/>
      <c r="F39" s="2168"/>
      <c r="G39" s="2169"/>
      <c r="H39" s="2164"/>
      <c r="I39" s="1601">
        <v>0</v>
      </c>
      <c r="J39" s="1602">
        <f t="shared" si="0"/>
        <v>0</v>
      </c>
      <c r="K39" s="1549"/>
      <c r="L39" s="1549"/>
    </row>
    <row r="40" spans="1:12">
      <c r="A40" s="1603"/>
      <c r="B40" s="1603"/>
      <c r="C40" s="1604"/>
      <c r="D40" s="1603"/>
      <c r="E40" s="1603"/>
      <c r="F40" s="1603"/>
      <c r="G40" s="2169"/>
      <c r="H40" s="2164"/>
      <c r="I40" s="1601">
        <v>0</v>
      </c>
      <c r="J40" s="1602">
        <f t="shared" si="0"/>
        <v>0</v>
      </c>
      <c r="K40" s="1549"/>
      <c r="L40" s="1549"/>
    </row>
    <row r="41" spans="1:12">
      <c r="A41" s="2158"/>
      <c r="B41" s="2159"/>
      <c r="C41" s="2165"/>
      <c r="D41" s="2166"/>
      <c r="E41" s="2167"/>
      <c r="F41" s="2168"/>
      <c r="G41" s="2169"/>
      <c r="H41" s="2164"/>
      <c r="I41" s="1601">
        <v>0</v>
      </c>
      <c r="J41" s="1602">
        <f t="shared" si="0"/>
        <v>0</v>
      </c>
      <c r="K41" s="1549"/>
      <c r="L41" s="1549"/>
    </row>
    <row r="42" spans="1:12">
      <c r="A42" s="2158"/>
      <c r="B42" s="2159"/>
      <c r="C42" s="2165"/>
      <c r="D42" s="2166"/>
      <c r="E42" s="2167"/>
      <c r="F42" s="2168"/>
      <c r="G42" s="2169"/>
      <c r="H42" s="2164"/>
      <c r="I42" s="1601">
        <v>0</v>
      </c>
      <c r="J42" s="1602">
        <f t="shared" si="0"/>
        <v>0</v>
      </c>
      <c r="K42" s="1549"/>
      <c r="L42" s="1549"/>
    </row>
    <row r="43" spans="1:12">
      <c r="A43" s="2158"/>
      <c r="B43" s="2159"/>
      <c r="C43" s="2165"/>
      <c r="D43" s="2166"/>
      <c r="E43" s="2167"/>
      <c r="F43" s="2168"/>
      <c r="G43" s="2172"/>
      <c r="H43" s="2173"/>
      <c r="I43" s="1601">
        <v>0</v>
      </c>
      <c r="J43" s="1602">
        <f t="shared" si="0"/>
        <v>0</v>
      </c>
      <c r="K43" s="1549"/>
      <c r="L43" s="1549"/>
    </row>
    <row r="44" spans="1:12">
      <c r="A44" s="2174"/>
      <c r="B44" s="2175"/>
      <c r="C44" s="2176"/>
      <c r="D44" s="2177"/>
      <c r="E44" s="2178"/>
      <c r="F44" s="2179"/>
      <c r="G44" s="2172"/>
      <c r="H44" s="2173"/>
      <c r="I44" s="1605">
        <v>0</v>
      </c>
      <c r="J44" s="1606">
        <f t="shared" si="0"/>
        <v>0</v>
      </c>
      <c r="K44" s="1549"/>
      <c r="L44" s="1549"/>
    </row>
    <row r="45" spans="1:12">
      <c r="A45" s="2170" t="s">
        <v>1474</v>
      </c>
      <c r="B45" s="2171"/>
      <c r="C45" s="2171"/>
      <c r="D45" s="2171"/>
      <c r="E45" s="2171"/>
      <c r="F45" s="2171"/>
      <c r="G45" s="2171"/>
      <c r="H45" s="2171"/>
      <c r="I45" s="1571" t="s">
        <v>372</v>
      </c>
      <c r="J45" s="1572">
        <f>SUM(J17:J44)</f>
        <v>4675</v>
      </c>
      <c r="K45" s="1573"/>
      <c r="L45" s="1549"/>
    </row>
    <row r="46" spans="1:12">
      <c r="A46" s="1549"/>
      <c r="B46" s="1549"/>
      <c r="C46" s="1549"/>
      <c r="D46" s="1549"/>
      <c r="E46" s="1549"/>
      <c r="F46" s="1549"/>
      <c r="G46" s="1549"/>
      <c r="H46" s="1549"/>
      <c r="I46" s="1549"/>
      <c r="J46" s="1549"/>
      <c r="K46" s="1549"/>
      <c r="L46" s="1549"/>
    </row>
  </sheetData>
  <mergeCells count="99">
    <mergeCell ref="D28:F28"/>
    <mergeCell ref="D26:F26"/>
    <mergeCell ref="A44:C44"/>
    <mergeCell ref="D44:F44"/>
    <mergeCell ref="A35:C35"/>
    <mergeCell ref="D35:F35"/>
    <mergeCell ref="A31:C31"/>
    <mergeCell ref="D31:F31"/>
    <mergeCell ref="A28:C28"/>
    <mergeCell ref="G44:H44"/>
    <mergeCell ref="A45:H45"/>
    <mergeCell ref="G3:J3"/>
    <mergeCell ref="A4:B4"/>
    <mergeCell ref="A42:C42"/>
    <mergeCell ref="D42:F42"/>
    <mergeCell ref="G42:H42"/>
    <mergeCell ref="A43:C43"/>
    <mergeCell ref="D43:F43"/>
    <mergeCell ref="G43:H43"/>
    <mergeCell ref="A39:C39"/>
    <mergeCell ref="D39:F39"/>
    <mergeCell ref="G39:H39"/>
    <mergeCell ref="G40:H40"/>
    <mergeCell ref="A41:C41"/>
    <mergeCell ref="D41:F41"/>
    <mergeCell ref="G41:H41"/>
    <mergeCell ref="A37:C37"/>
    <mergeCell ref="D37:F37"/>
    <mergeCell ref="G37:H37"/>
    <mergeCell ref="A38:C38"/>
    <mergeCell ref="D38:F38"/>
    <mergeCell ref="G38:H38"/>
    <mergeCell ref="G35:H35"/>
    <mergeCell ref="A36:C36"/>
    <mergeCell ref="D36:F36"/>
    <mergeCell ref="G36:H36"/>
    <mergeCell ref="A33:C33"/>
    <mergeCell ref="D33:F33"/>
    <mergeCell ref="G33:H33"/>
    <mergeCell ref="A34:C34"/>
    <mergeCell ref="D34:F34"/>
    <mergeCell ref="G34:H34"/>
    <mergeCell ref="G31:H31"/>
    <mergeCell ref="A32:C32"/>
    <mergeCell ref="D32:F32"/>
    <mergeCell ref="G32:H32"/>
    <mergeCell ref="A29:C29"/>
    <mergeCell ref="D29:F29"/>
    <mergeCell ref="G29:H29"/>
    <mergeCell ref="A30:C30"/>
    <mergeCell ref="D30:F30"/>
    <mergeCell ref="G30:H30"/>
    <mergeCell ref="G23:H23"/>
    <mergeCell ref="A22:C22"/>
    <mergeCell ref="D22:F22"/>
    <mergeCell ref="G22:H22"/>
    <mergeCell ref="A24:C24"/>
    <mergeCell ref="G24:H24"/>
    <mergeCell ref="D23:F23"/>
    <mergeCell ref="D24:F24"/>
    <mergeCell ref="A23:C23"/>
    <mergeCell ref="G25:H25"/>
    <mergeCell ref="A26:C26"/>
    <mergeCell ref="G26:H26"/>
    <mergeCell ref="A27:C27"/>
    <mergeCell ref="G27:H27"/>
    <mergeCell ref="D27:F27"/>
    <mergeCell ref="D25:F25"/>
    <mergeCell ref="A25:C25"/>
    <mergeCell ref="G28:H28"/>
    <mergeCell ref="A15:E15"/>
    <mergeCell ref="A16:C16"/>
    <mergeCell ref="D16:F16"/>
    <mergeCell ref="G16:H16"/>
    <mergeCell ref="A17:C17"/>
    <mergeCell ref="D17:F21"/>
    <mergeCell ref="G17:H17"/>
    <mergeCell ref="A18:C18"/>
    <mergeCell ref="G18:H18"/>
    <mergeCell ref="A19:C19"/>
    <mergeCell ref="G19:H19"/>
    <mergeCell ref="A20:C20"/>
    <mergeCell ref="G20:H20"/>
    <mergeCell ref="A21:C21"/>
    <mergeCell ref="G21:H21"/>
    <mergeCell ref="A12:B14"/>
    <mergeCell ref="C12:E12"/>
    <mergeCell ref="G12:G14"/>
    <mergeCell ref="H12:J12"/>
    <mergeCell ref="C13:E13"/>
    <mergeCell ref="H13:J13"/>
    <mergeCell ref="C14:E14"/>
    <mergeCell ref="H14:J14"/>
    <mergeCell ref="D4:E4"/>
    <mergeCell ref="A10:E10"/>
    <mergeCell ref="G10:J10"/>
    <mergeCell ref="A11:B11"/>
    <mergeCell ref="C11:E11"/>
    <mergeCell ref="H11:J11"/>
  </mergeCells>
  <hyperlinks>
    <hyperlink ref="D9" r:id="rId1" xr:uid="{DC27FAF6-CCEC-4151-BF92-448EBAFDDDC6}"/>
  </hyperlinks>
  <pageMargins left="0.7" right="0.7" top="0.75" bottom="0.75" header="0.3" footer="0.3"/>
  <pageSetup fitToHeight="0" orientation="portrait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CFBE8-3BB6-46B2-A43A-C99DBC28224C}">
  <sheetPr>
    <pageSetUpPr fitToPage="1"/>
  </sheetPr>
  <dimension ref="A1:M46"/>
  <sheetViews>
    <sheetView topLeftCell="A2" workbookViewId="0">
      <selection activeCell="D17" sqref="D17"/>
    </sheetView>
  </sheetViews>
  <sheetFormatPr defaultRowHeight="14.4"/>
  <cols>
    <col min="1" max="1" width="7" customWidth="1"/>
    <col min="2" max="2" width="2.88671875" customWidth="1"/>
    <col min="3" max="3" width="3.33203125" customWidth="1"/>
    <col min="4" max="4" width="14.6640625" customWidth="1"/>
    <col min="5" max="5" width="22.109375" customWidth="1"/>
    <col min="6" max="6" width="2.5546875" customWidth="1"/>
    <col min="8" max="8" width="8.5546875" customWidth="1"/>
    <col min="9" max="9" width="15.44140625" customWidth="1"/>
    <col min="10" max="10" width="16.109375" customWidth="1"/>
    <col min="11" max="11" width="9.109375" customWidth="1"/>
  </cols>
  <sheetData>
    <row r="1" spans="1:12">
      <c r="A1" s="1057"/>
      <c r="B1" s="1057"/>
      <c r="C1" s="1057"/>
      <c r="D1" s="1057"/>
      <c r="E1" s="1057"/>
      <c r="F1" s="1057"/>
      <c r="G1" s="1057"/>
      <c r="H1" s="1057"/>
      <c r="I1" s="1057"/>
      <c r="J1" s="1057"/>
      <c r="K1" s="1057"/>
      <c r="L1" s="1057"/>
    </row>
    <row r="2" spans="1:12" ht="99" customHeight="1">
      <c r="A2" s="1057"/>
      <c r="B2" s="1057"/>
      <c r="C2" s="1057"/>
      <c r="D2" s="1057"/>
      <c r="E2" s="1057"/>
      <c r="F2" s="1057"/>
      <c r="G2" s="1057"/>
      <c r="H2" s="1057"/>
      <c r="I2" s="1057"/>
      <c r="J2" s="1057"/>
      <c r="K2" s="1057"/>
      <c r="L2" s="1057"/>
    </row>
    <row r="3" spans="1:12" ht="27">
      <c r="A3" s="1057"/>
      <c r="B3" s="1057"/>
      <c r="C3" s="1057"/>
      <c r="D3" s="1057"/>
      <c r="E3" s="1057"/>
      <c r="F3" s="1057"/>
      <c r="G3" s="1057"/>
      <c r="H3" s="1057"/>
      <c r="I3" s="2186" t="s">
        <v>1313</v>
      </c>
      <c r="J3" s="2186"/>
      <c r="K3" s="1343"/>
      <c r="L3" s="1057"/>
    </row>
    <row r="4" spans="1:12" ht="15.6">
      <c r="A4" s="2187" t="s">
        <v>1314</v>
      </c>
      <c r="B4" s="2187"/>
      <c r="C4" s="2187"/>
      <c r="D4" s="2000" t="s">
        <v>1369</v>
      </c>
      <c r="E4" s="2000"/>
      <c r="F4" s="1059"/>
      <c r="G4" s="1057"/>
      <c r="H4" s="1057"/>
      <c r="I4" s="1978"/>
      <c r="J4" s="1978"/>
      <c r="K4" s="1057"/>
      <c r="L4" s="1057"/>
    </row>
    <row r="5" spans="1:12">
      <c r="A5" s="1057"/>
      <c r="B5" s="1057"/>
      <c r="C5" s="1057"/>
      <c r="D5" s="1060" t="s">
        <v>1316</v>
      </c>
      <c r="E5" s="1060"/>
      <c r="F5" s="1057"/>
      <c r="G5" s="1057"/>
      <c r="H5" s="1057"/>
      <c r="I5" s="1544" t="s">
        <v>831</v>
      </c>
      <c r="J5" s="1545" t="s">
        <v>1343</v>
      </c>
      <c r="K5" s="1346"/>
      <c r="L5" s="1057"/>
    </row>
    <row r="6" spans="1:12">
      <c r="A6" s="1057"/>
      <c r="B6" s="1057"/>
      <c r="C6" s="1057"/>
      <c r="D6" s="1060" t="s">
        <v>1319</v>
      </c>
      <c r="E6" s="1060"/>
      <c r="F6" s="1057"/>
      <c r="G6" s="1057"/>
      <c r="H6" s="1057"/>
      <c r="I6" s="1061">
        <v>45614</v>
      </c>
      <c r="J6" s="1080" t="s">
        <v>775</v>
      </c>
      <c r="K6" s="1347"/>
      <c r="L6" s="1057"/>
    </row>
    <row r="7" spans="1:12">
      <c r="A7" s="1057"/>
      <c r="B7" s="1057"/>
      <c r="C7" s="1057"/>
      <c r="D7" s="1060" t="s">
        <v>1320</v>
      </c>
      <c r="E7" s="1060"/>
      <c r="F7" s="1057"/>
      <c r="G7" s="1057"/>
      <c r="H7" s="1057"/>
      <c r="I7" s="1062"/>
      <c r="J7" s="1348"/>
      <c r="K7" s="1348"/>
      <c r="L7" s="1057"/>
    </row>
    <row r="8" spans="1:12">
      <c r="A8" s="1057"/>
      <c r="B8" s="1057"/>
      <c r="C8" s="1057"/>
      <c r="D8" s="1060" t="s">
        <v>1321</v>
      </c>
      <c r="E8" s="1060"/>
      <c r="F8" s="1057"/>
      <c r="G8" s="1057"/>
      <c r="H8" s="1057"/>
      <c r="I8" s="1062"/>
      <c r="J8" s="1348"/>
      <c r="K8" s="1348"/>
      <c r="L8" s="1057"/>
    </row>
    <row r="9" spans="1:12" ht="15" thickBot="1">
      <c r="A9" s="1057"/>
      <c r="B9" s="1057"/>
      <c r="C9" s="1057"/>
      <c r="D9" s="1114" t="s">
        <v>1322</v>
      </c>
      <c r="E9" s="1057"/>
      <c r="F9" s="1057"/>
      <c r="G9" s="1057"/>
      <c r="H9" s="1057"/>
      <c r="I9" s="1062"/>
      <c r="J9" s="1348"/>
      <c r="K9" s="1348"/>
      <c r="L9" s="1057"/>
    </row>
    <row r="10" spans="1:12" ht="15.6">
      <c r="A10" s="2188" t="s">
        <v>830</v>
      </c>
      <c r="B10" s="2189"/>
      <c r="C10" s="2189"/>
      <c r="D10" s="2189"/>
      <c r="E10" s="2190"/>
      <c r="F10" s="1978"/>
      <c r="G10" s="2191" t="s">
        <v>1323</v>
      </c>
      <c r="H10" s="2192"/>
      <c r="I10" s="2192"/>
      <c r="J10" s="2193"/>
      <c r="K10" s="1349"/>
      <c r="L10" s="1057"/>
    </row>
    <row r="11" spans="1:12">
      <c r="A11" s="2180" t="s">
        <v>1324</v>
      </c>
      <c r="B11" s="2181"/>
      <c r="C11" s="2182" t="s">
        <v>1475</v>
      </c>
      <c r="D11" s="2182"/>
      <c r="E11" s="2183"/>
      <c r="F11" s="1978"/>
      <c r="G11" s="1546" t="s">
        <v>1324</v>
      </c>
      <c r="H11" s="2184" t="s">
        <v>1476</v>
      </c>
      <c r="I11" s="2184"/>
      <c r="J11" s="2185"/>
      <c r="K11" s="1059"/>
      <c r="L11" s="1057"/>
    </row>
    <row r="12" spans="1:12">
      <c r="A12" s="2013" t="s">
        <v>1326</v>
      </c>
      <c r="B12" s="2014"/>
      <c r="C12" s="2017"/>
      <c r="D12" s="2017"/>
      <c r="E12" s="2018"/>
      <c r="F12" s="1057"/>
      <c r="G12" s="2013" t="s">
        <v>1326</v>
      </c>
      <c r="H12" s="2021" t="s">
        <v>1398</v>
      </c>
      <c r="I12" s="2021"/>
      <c r="J12" s="2022"/>
      <c r="K12" s="1059"/>
      <c r="L12" s="1057"/>
    </row>
    <row r="13" spans="1:12">
      <c r="A13" s="2013"/>
      <c r="B13" s="2014"/>
      <c r="C13" s="2021" t="s">
        <v>1477</v>
      </c>
      <c r="D13" s="2017"/>
      <c r="E13" s="2018"/>
      <c r="F13" s="1057"/>
      <c r="G13" s="2019"/>
      <c r="H13" s="2021" t="s">
        <v>1478</v>
      </c>
      <c r="I13" s="2021"/>
      <c r="J13" s="2022"/>
      <c r="K13" s="1059"/>
      <c r="L13" s="1057"/>
    </row>
    <row r="14" spans="1:12">
      <c r="A14" s="2015"/>
      <c r="B14" s="2016"/>
      <c r="C14" s="2023" t="s">
        <v>1479</v>
      </c>
      <c r="D14" s="2024"/>
      <c r="E14" s="2025"/>
      <c r="F14" s="1057"/>
      <c r="G14" s="2020"/>
      <c r="H14" s="2026" t="s">
        <v>1480</v>
      </c>
      <c r="I14" s="2026"/>
      <c r="J14" s="2027"/>
      <c r="K14" s="1064"/>
      <c r="L14" s="1057"/>
    </row>
    <row r="15" spans="1:12">
      <c r="A15" s="2028"/>
      <c r="B15" s="2028"/>
      <c r="C15" s="2028"/>
      <c r="D15" s="2028"/>
      <c r="E15" s="2028"/>
      <c r="F15" s="1057"/>
      <c r="G15" s="1057"/>
      <c r="H15" s="1057"/>
      <c r="I15" s="1057"/>
      <c r="J15" s="1057"/>
      <c r="K15" s="1057"/>
      <c r="L15" s="1057"/>
    </row>
    <row r="16" spans="1:12">
      <c r="A16" s="2195" t="s">
        <v>1350</v>
      </c>
      <c r="B16" s="2196"/>
      <c r="C16" s="2197"/>
      <c r="D16" s="2198" t="s">
        <v>1351</v>
      </c>
      <c r="E16" s="2196"/>
      <c r="F16" s="2199"/>
      <c r="G16" s="2200" t="s">
        <v>1352</v>
      </c>
      <c r="H16" s="2201"/>
      <c r="I16" s="1547" t="s">
        <v>1353</v>
      </c>
      <c r="J16" s="1548" t="s">
        <v>1354</v>
      </c>
      <c r="K16" s="1057"/>
      <c r="L16" s="1057"/>
    </row>
    <row r="17" spans="1:13" ht="15" customHeight="1">
      <c r="A17" s="2036"/>
      <c r="B17" s="2037"/>
      <c r="C17" s="2038"/>
      <c r="D17" s="2039" t="s">
        <v>1481</v>
      </c>
      <c r="E17" s="2040"/>
      <c r="F17" s="2041"/>
      <c r="G17" s="2048"/>
      <c r="H17" s="2049"/>
      <c r="I17" s="1065">
        <v>0</v>
      </c>
      <c r="J17" s="1065">
        <f>G17*I17</f>
        <v>0</v>
      </c>
      <c r="K17" s="1057"/>
      <c r="L17" s="1057"/>
      <c r="M17" s="1117"/>
    </row>
    <row r="18" spans="1:13">
      <c r="A18" s="2036" t="s">
        <v>306</v>
      </c>
      <c r="B18" s="2037"/>
      <c r="C18" s="2038"/>
      <c r="D18" s="2042"/>
      <c r="E18" s="2043"/>
      <c r="F18" s="2044"/>
      <c r="G18" s="2048"/>
      <c r="H18" s="2049"/>
      <c r="I18" s="1409">
        <v>0</v>
      </c>
      <c r="J18" s="1066">
        <f t="shared" ref="J18:J28" si="0">G18*I18</f>
        <v>0</v>
      </c>
      <c r="K18" s="1057"/>
      <c r="L18" s="1057"/>
    </row>
    <row r="19" spans="1:13">
      <c r="A19" s="2036" t="s">
        <v>306</v>
      </c>
      <c r="B19" s="2037"/>
      <c r="C19" s="2038"/>
      <c r="D19" s="2042"/>
      <c r="E19" s="2043"/>
      <c r="F19" s="2044"/>
      <c r="G19" s="2048"/>
      <c r="H19" s="2049"/>
      <c r="I19" s="1409">
        <v>0</v>
      </c>
      <c r="J19" s="1066">
        <f t="shared" si="0"/>
        <v>0</v>
      </c>
      <c r="K19" s="1057"/>
      <c r="L19" s="1057"/>
    </row>
    <row r="20" spans="1:13">
      <c r="A20" s="2036" t="s">
        <v>306</v>
      </c>
      <c r="B20" s="2037"/>
      <c r="C20" s="2038"/>
      <c r="D20" s="2042"/>
      <c r="E20" s="2043"/>
      <c r="F20" s="2044"/>
      <c r="G20" s="2048"/>
      <c r="H20" s="2049"/>
      <c r="I20" s="1409">
        <v>0</v>
      </c>
      <c r="J20" s="1066">
        <f t="shared" si="0"/>
        <v>0</v>
      </c>
      <c r="K20" s="1057"/>
      <c r="L20" s="1057"/>
    </row>
    <row r="21" spans="1:13">
      <c r="A21" s="2036" t="s">
        <v>306</v>
      </c>
      <c r="B21" s="2037"/>
      <c r="C21" s="2038"/>
      <c r="D21" s="2045"/>
      <c r="E21" s="2046"/>
      <c r="F21" s="2047"/>
      <c r="G21" s="2048"/>
      <c r="H21" s="2049"/>
      <c r="I21" s="1409">
        <v>0</v>
      </c>
      <c r="J21" s="1066">
        <f t="shared" si="0"/>
        <v>0</v>
      </c>
      <c r="K21" s="1057"/>
      <c r="L21" s="1057"/>
    </row>
    <row r="22" spans="1:13" ht="15" customHeight="1">
      <c r="A22" s="2036"/>
      <c r="B22" s="2037"/>
      <c r="C22" s="2038"/>
      <c r="D22" s="2055"/>
      <c r="E22" s="2056"/>
      <c r="F22" s="2057"/>
      <c r="G22" s="2058"/>
      <c r="H22" s="2059"/>
      <c r="I22" s="1409">
        <v>0</v>
      </c>
      <c r="J22" s="1066">
        <f t="shared" si="0"/>
        <v>0</v>
      </c>
      <c r="K22" s="1057"/>
      <c r="L22" s="1057"/>
    </row>
    <row r="23" spans="1:13">
      <c r="A23" s="2036"/>
      <c r="B23" s="2037"/>
      <c r="C23" s="2038"/>
      <c r="D23" s="2050"/>
      <c r="E23" s="2051"/>
      <c r="F23" s="2052"/>
      <c r="G23" s="2053"/>
      <c r="H23" s="2054"/>
      <c r="I23" s="1409">
        <v>0</v>
      </c>
      <c r="J23" s="1066">
        <f t="shared" si="0"/>
        <v>0</v>
      </c>
      <c r="K23" s="1057"/>
      <c r="L23" s="1057"/>
    </row>
    <row r="24" spans="1:13">
      <c r="A24" s="2036" t="s">
        <v>1482</v>
      </c>
      <c r="B24" s="2037"/>
      <c r="C24" s="2038"/>
      <c r="D24" s="2050" t="s">
        <v>1483</v>
      </c>
      <c r="E24" s="2051"/>
      <c r="F24" s="2052"/>
      <c r="G24" s="2053">
        <v>1</v>
      </c>
      <c r="H24" s="2054"/>
      <c r="I24" s="1409">
        <v>940</v>
      </c>
      <c r="J24" s="1066">
        <f t="shared" si="0"/>
        <v>940</v>
      </c>
      <c r="K24" s="1057"/>
      <c r="L24" s="1057"/>
    </row>
    <row r="25" spans="1:13" ht="15" customHeight="1">
      <c r="A25" s="2036"/>
      <c r="B25" s="2037"/>
      <c r="C25" s="2038"/>
      <c r="D25" s="2233"/>
      <c r="E25" s="2064"/>
      <c r="F25" s="2065"/>
      <c r="G25" s="2053"/>
      <c r="H25" s="2054"/>
      <c r="I25" s="1409">
        <v>0</v>
      </c>
      <c r="J25" s="1066">
        <f t="shared" si="0"/>
        <v>0</v>
      </c>
      <c r="K25" s="1057"/>
      <c r="L25" s="1057"/>
    </row>
    <row r="26" spans="1:13">
      <c r="A26" s="2036"/>
      <c r="B26" s="2037"/>
      <c r="C26" s="2038"/>
      <c r="D26" s="2050"/>
      <c r="E26" s="2051"/>
      <c r="F26" s="2052"/>
      <c r="G26" s="2053"/>
      <c r="H26" s="2054"/>
      <c r="I26" s="1409">
        <v>0</v>
      </c>
      <c r="J26" s="1066">
        <f t="shared" si="0"/>
        <v>0</v>
      </c>
      <c r="K26" s="1057"/>
      <c r="L26" s="1057"/>
    </row>
    <row r="27" spans="1:13">
      <c r="A27" s="2215"/>
      <c r="B27" s="2216"/>
      <c r="C27" s="2217"/>
      <c r="D27" s="2050"/>
      <c r="E27" s="2051"/>
      <c r="F27" s="2052"/>
      <c r="G27" s="2058"/>
      <c r="H27" s="2059"/>
      <c r="I27" s="1409">
        <v>0</v>
      </c>
      <c r="J27" s="1066">
        <f t="shared" ref="J27:J42" si="1">G27*I27</f>
        <v>0</v>
      </c>
      <c r="K27" s="1057"/>
      <c r="L27" s="1057"/>
    </row>
    <row r="28" spans="1:13">
      <c r="A28" s="2215"/>
      <c r="B28" s="2216"/>
      <c r="C28" s="2217"/>
      <c r="D28" s="2221"/>
      <c r="E28" s="2222"/>
      <c r="F28" s="2223"/>
      <c r="G28" s="2058"/>
      <c r="H28" s="2059"/>
      <c r="I28" s="1409">
        <v>0</v>
      </c>
      <c r="J28" s="1066">
        <f t="shared" si="0"/>
        <v>0</v>
      </c>
      <c r="K28" s="1057"/>
      <c r="L28" s="1057"/>
    </row>
    <row r="29" spans="1:13">
      <c r="A29" s="2215"/>
      <c r="B29" s="2216"/>
      <c r="C29" s="2217"/>
      <c r="D29" s="2221"/>
      <c r="E29" s="2222"/>
      <c r="F29" s="2223"/>
      <c r="G29" s="2058"/>
      <c r="H29" s="2059"/>
      <c r="I29" s="1409">
        <v>0</v>
      </c>
      <c r="J29" s="1066">
        <f t="shared" si="1"/>
        <v>0</v>
      </c>
      <c r="K29" s="1057"/>
      <c r="L29" s="1057"/>
    </row>
    <row r="30" spans="1:13">
      <c r="A30" s="2036"/>
      <c r="B30" s="2037"/>
      <c r="C30" s="2038"/>
      <c r="D30" s="2221"/>
      <c r="E30" s="2222"/>
      <c r="F30" s="2223"/>
      <c r="G30" s="2058"/>
      <c r="H30" s="2059"/>
      <c r="I30" s="1409">
        <v>0</v>
      </c>
      <c r="J30" s="1066">
        <f t="shared" si="1"/>
        <v>0</v>
      </c>
      <c r="K30" s="1057"/>
      <c r="L30" s="1057"/>
    </row>
    <row r="31" spans="1:13">
      <c r="A31" s="2036"/>
      <c r="B31" s="2037"/>
      <c r="C31" s="2038"/>
      <c r="D31" s="2221"/>
      <c r="E31" s="2222"/>
      <c r="F31" s="2223"/>
      <c r="G31" s="2058"/>
      <c r="H31" s="2059"/>
      <c r="I31" s="1409">
        <v>0</v>
      </c>
      <c r="J31" s="1066">
        <f t="shared" si="1"/>
        <v>0</v>
      </c>
      <c r="K31" s="1057"/>
      <c r="L31" s="1057"/>
    </row>
    <row r="32" spans="1:13">
      <c r="A32" s="2036"/>
      <c r="B32" s="2037"/>
      <c r="C32" s="2038"/>
      <c r="D32" s="2224"/>
      <c r="E32" s="2225"/>
      <c r="F32" s="2226"/>
      <c r="G32" s="2058"/>
      <c r="H32" s="2059"/>
      <c r="I32" s="1409">
        <v>0</v>
      </c>
      <c r="J32" s="1066">
        <f t="shared" si="1"/>
        <v>0</v>
      </c>
      <c r="K32" s="1057"/>
      <c r="L32" s="1057"/>
    </row>
    <row r="33" spans="1:12">
      <c r="A33" s="2036"/>
      <c r="B33" s="2037"/>
      <c r="C33" s="2038"/>
      <c r="D33" s="2224"/>
      <c r="E33" s="2225"/>
      <c r="F33" s="2226"/>
      <c r="G33" s="2058"/>
      <c r="H33" s="2059"/>
      <c r="I33" s="1409">
        <v>0</v>
      </c>
      <c r="J33" s="1066">
        <f t="shared" si="1"/>
        <v>0</v>
      </c>
      <c r="K33" s="1057"/>
      <c r="L33" s="1057"/>
    </row>
    <row r="34" spans="1:12">
      <c r="A34" s="2068"/>
      <c r="B34" s="2069"/>
      <c r="C34" s="2070"/>
      <c r="D34" s="2227"/>
      <c r="E34" s="2228"/>
      <c r="F34" s="2229"/>
      <c r="G34" s="2058"/>
      <c r="H34" s="2059"/>
      <c r="I34" s="1409">
        <v>0</v>
      </c>
      <c r="J34" s="1066">
        <f t="shared" si="1"/>
        <v>0</v>
      </c>
      <c r="K34" s="1057"/>
      <c r="L34" s="1057"/>
    </row>
    <row r="35" spans="1:12">
      <c r="A35" s="2036"/>
      <c r="B35" s="2037"/>
      <c r="C35" s="2038"/>
      <c r="D35" s="2224"/>
      <c r="E35" s="2225"/>
      <c r="F35" s="2226"/>
      <c r="G35" s="2058"/>
      <c r="H35" s="2059"/>
      <c r="I35" s="1409">
        <v>0</v>
      </c>
      <c r="J35" s="1066">
        <f t="shared" si="1"/>
        <v>0</v>
      </c>
      <c r="K35" s="1057"/>
      <c r="L35" s="1057"/>
    </row>
    <row r="36" spans="1:12">
      <c r="A36" s="2036"/>
      <c r="B36" s="2037"/>
      <c r="C36" s="2038"/>
      <c r="D36" s="2224"/>
      <c r="E36" s="2225"/>
      <c r="F36" s="2226"/>
      <c r="G36" s="2058"/>
      <c r="H36" s="2059"/>
      <c r="I36" s="1409">
        <v>0</v>
      </c>
      <c r="J36" s="1066">
        <f t="shared" si="1"/>
        <v>0</v>
      </c>
      <c r="K36" s="1057"/>
      <c r="L36" s="1057"/>
    </row>
    <row r="37" spans="1:12">
      <c r="A37" s="2036"/>
      <c r="B37" s="2037"/>
      <c r="C37" s="2038"/>
      <c r="D37" s="2224"/>
      <c r="E37" s="2225"/>
      <c r="F37" s="2226"/>
      <c r="G37" s="2058"/>
      <c r="H37" s="2059"/>
      <c r="I37" s="1409">
        <v>0</v>
      </c>
      <c r="J37" s="1066">
        <f t="shared" si="1"/>
        <v>0</v>
      </c>
      <c r="K37" s="1057"/>
      <c r="L37" s="1057"/>
    </row>
    <row r="38" spans="1:12">
      <c r="A38" s="2036"/>
      <c r="B38" s="2037"/>
      <c r="C38" s="2038"/>
      <c r="D38" s="2224"/>
      <c r="E38" s="2225"/>
      <c r="F38" s="2226"/>
      <c r="G38" s="2058"/>
      <c r="H38" s="2059"/>
      <c r="I38" s="1409">
        <v>0</v>
      </c>
      <c r="J38" s="1066">
        <f t="shared" si="1"/>
        <v>0</v>
      </c>
      <c r="K38" s="1057"/>
      <c r="L38" s="1057"/>
    </row>
    <row r="39" spans="1:12">
      <c r="A39" s="2036"/>
      <c r="B39" s="2037"/>
      <c r="C39" s="2038"/>
      <c r="D39" s="2224"/>
      <c r="E39" s="2225"/>
      <c r="F39" s="2226"/>
      <c r="G39" s="2058"/>
      <c r="H39" s="2059"/>
      <c r="I39" s="1409">
        <v>0</v>
      </c>
      <c r="J39" s="1066">
        <f t="shared" si="1"/>
        <v>0</v>
      </c>
      <c r="K39" s="1057"/>
      <c r="L39" s="1057"/>
    </row>
    <row r="40" spans="1:12">
      <c r="A40" s="1399"/>
      <c r="B40" s="1399"/>
      <c r="C40" s="1400"/>
      <c r="D40" s="1442"/>
      <c r="E40" s="1442"/>
      <c r="F40" s="1442"/>
      <c r="G40" s="2058"/>
      <c r="H40" s="2059"/>
      <c r="I40" s="1409">
        <v>0</v>
      </c>
      <c r="J40" s="1066">
        <f t="shared" si="1"/>
        <v>0</v>
      </c>
      <c r="K40" s="1057"/>
      <c r="L40" s="1057"/>
    </row>
    <row r="41" spans="1:12">
      <c r="A41" s="2036"/>
      <c r="B41" s="2037"/>
      <c r="C41" s="2038"/>
      <c r="D41" s="2224"/>
      <c r="E41" s="2225"/>
      <c r="F41" s="2226"/>
      <c r="G41" s="2058"/>
      <c r="H41" s="2059"/>
      <c r="I41" s="1409">
        <v>0</v>
      </c>
      <c r="J41" s="1066">
        <f t="shared" si="1"/>
        <v>0</v>
      </c>
      <c r="K41" s="1057"/>
      <c r="L41" s="1057"/>
    </row>
    <row r="42" spans="1:12">
      <c r="A42" s="2036"/>
      <c r="B42" s="2037"/>
      <c r="C42" s="2038"/>
      <c r="D42" s="2224"/>
      <c r="E42" s="2225"/>
      <c r="F42" s="2226"/>
      <c r="G42" s="2058"/>
      <c r="H42" s="2059"/>
      <c r="I42" s="1409">
        <v>0</v>
      </c>
      <c r="J42" s="1066">
        <f t="shared" si="1"/>
        <v>0</v>
      </c>
      <c r="K42" s="1057"/>
      <c r="L42" s="1057"/>
    </row>
    <row r="43" spans="1:12">
      <c r="A43" s="2036"/>
      <c r="B43" s="2037"/>
      <c r="C43" s="2038"/>
      <c r="D43" s="2224"/>
      <c r="E43" s="2225"/>
      <c r="F43" s="2226"/>
      <c r="G43" s="2079"/>
      <c r="H43" s="2080"/>
      <c r="I43" s="1409">
        <v>0</v>
      </c>
      <c r="J43" s="1066">
        <f t="shared" ref="J43:J44" si="2">G43*I43</f>
        <v>0</v>
      </c>
      <c r="K43" s="1057"/>
      <c r="L43" s="1057"/>
    </row>
    <row r="44" spans="1:12">
      <c r="A44" s="2074"/>
      <c r="B44" s="2075"/>
      <c r="C44" s="2076"/>
      <c r="D44" s="2230"/>
      <c r="E44" s="2231"/>
      <c r="F44" s="2232"/>
      <c r="G44" s="2079"/>
      <c r="H44" s="2080"/>
      <c r="I44" s="1065">
        <v>0</v>
      </c>
      <c r="J44" s="1374">
        <f t="shared" si="2"/>
        <v>0</v>
      </c>
      <c r="K44" s="1057"/>
      <c r="L44" s="1057"/>
    </row>
    <row r="45" spans="1:12" ht="15" customHeight="1">
      <c r="A45" s="2081" t="s">
        <v>1484</v>
      </c>
      <c r="B45" s="2082"/>
      <c r="C45" s="2082"/>
      <c r="D45" s="2082"/>
      <c r="E45" s="2082"/>
      <c r="F45" s="2082"/>
      <c r="G45" s="2082"/>
      <c r="H45" s="2082"/>
      <c r="I45" s="1373" t="s">
        <v>372</v>
      </c>
      <c r="J45" s="1375">
        <f>SUM(J17:J44)</f>
        <v>940</v>
      </c>
      <c r="K45" s="1372"/>
      <c r="L45" s="1057"/>
    </row>
    <row r="46" spans="1:12">
      <c r="A46" s="1057"/>
      <c r="B46" s="1057"/>
      <c r="C46" s="1057"/>
      <c r="D46" s="1057"/>
      <c r="E46" s="1057"/>
      <c r="F46" s="1057"/>
      <c r="G46" s="1057"/>
      <c r="H46" s="1057"/>
      <c r="I46" s="1057"/>
      <c r="J46" s="1057"/>
      <c r="K46" s="1057"/>
      <c r="L46" s="1057"/>
    </row>
  </sheetData>
  <mergeCells count="99">
    <mergeCell ref="A11:B11"/>
    <mergeCell ref="C11:E11"/>
    <mergeCell ref="H11:J11"/>
    <mergeCell ref="A12:B14"/>
    <mergeCell ref="C12:E12"/>
    <mergeCell ref="G12:G14"/>
    <mergeCell ref="H12:J12"/>
    <mergeCell ref="C13:E13"/>
    <mergeCell ref="H13:J13"/>
    <mergeCell ref="C14:E14"/>
    <mergeCell ref="H14:J14"/>
    <mergeCell ref="I3:J3"/>
    <mergeCell ref="A4:C4"/>
    <mergeCell ref="D4:E4"/>
    <mergeCell ref="A10:E10"/>
    <mergeCell ref="G10:J10"/>
    <mergeCell ref="A15:E15"/>
    <mergeCell ref="A20:C20"/>
    <mergeCell ref="G20:H20"/>
    <mergeCell ref="A21:C21"/>
    <mergeCell ref="G21:H21"/>
    <mergeCell ref="A18:C18"/>
    <mergeCell ref="G18:H18"/>
    <mergeCell ref="A19:C19"/>
    <mergeCell ref="G19:H19"/>
    <mergeCell ref="A16:C16"/>
    <mergeCell ref="D16:F16"/>
    <mergeCell ref="G16:H16"/>
    <mergeCell ref="A17:C17"/>
    <mergeCell ref="G17:H17"/>
    <mergeCell ref="D17:F21"/>
    <mergeCell ref="A26:C26"/>
    <mergeCell ref="D26:F26"/>
    <mergeCell ref="G26:H26"/>
    <mergeCell ref="A22:C22"/>
    <mergeCell ref="G22:H22"/>
    <mergeCell ref="A23:C23"/>
    <mergeCell ref="G23:H23"/>
    <mergeCell ref="D22:F22"/>
    <mergeCell ref="D23:F23"/>
    <mergeCell ref="D24:F24"/>
    <mergeCell ref="A24:C24"/>
    <mergeCell ref="G24:H24"/>
    <mergeCell ref="A25:C25"/>
    <mergeCell ref="D25:F25"/>
    <mergeCell ref="G25:H25"/>
    <mergeCell ref="A27:C27"/>
    <mergeCell ref="D27:F27"/>
    <mergeCell ref="G27:H27"/>
    <mergeCell ref="A28:C28"/>
    <mergeCell ref="D28:F28"/>
    <mergeCell ref="G28:H28"/>
    <mergeCell ref="A29:C29"/>
    <mergeCell ref="D29:F29"/>
    <mergeCell ref="G29:H29"/>
    <mergeCell ref="A30:C30"/>
    <mergeCell ref="D30:F30"/>
    <mergeCell ref="G30:H30"/>
    <mergeCell ref="A31:C31"/>
    <mergeCell ref="D31:F31"/>
    <mergeCell ref="G31:H31"/>
    <mergeCell ref="A32:C32"/>
    <mergeCell ref="D32:F32"/>
    <mergeCell ref="G32:H32"/>
    <mergeCell ref="A33:C33"/>
    <mergeCell ref="D33:F33"/>
    <mergeCell ref="G33:H33"/>
    <mergeCell ref="A34:C34"/>
    <mergeCell ref="G34:H34"/>
    <mergeCell ref="D34:F34"/>
    <mergeCell ref="A35:C35"/>
    <mergeCell ref="D35:F35"/>
    <mergeCell ref="G35:H35"/>
    <mergeCell ref="A36:C36"/>
    <mergeCell ref="D36:F36"/>
    <mergeCell ref="G36:H36"/>
    <mergeCell ref="A37:C37"/>
    <mergeCell ref="D37:F37"/>
    <mergeCell ref="A42:C42"/>
    <mergeCell ref="D42:F42"/>
    <mergeCell ref="G42:H42"/>
    <mergeCell ref="G41:H41"/>
    <mergeCell ref="G37:H37"/>
    <mergeCell ref="A38:C38"/>
    <mergeCell ref="D38:F38"/>
    <mergeCell ref="G38:H38"/>
    <mergeCell ref="A45:H45"/>
    <mergeCell ref="A39:C39"/>
    <mergeCell ref="D39:F39"/>
    <mergeCell ref="G39:H39"/>
    <mergeCell ref="A41:C41"/>
    <mergeCell ref="D41:F41"/>
    <mergeCell ref="G40:H40"/>
    <mergeCell ref="A43:C43"/>
    <mergeCell ref="D43:F43"/>
    <mergeCell ref="G43:H43"/>
    <mergeCell ref="A44:C44"/>
    <mergeCell ref="D44:F44"/>
    <mergeCell ref="G44:H44"/>
  </mergeCells>
  <hyperlinks>
    <hyperlink ref="D9" r:id="rId1" xr:uid="{1B8ED854-9BF4-42A1-B42A-3F2E339B278A}"/>
  </hyperlinks>
  <pageMargins left="0.7" right="0.7" top="0.75" bottom="0.75" header="0.3" footer="0.3"/>
  <pageSetup scale="88" orientation="portrait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C9C65-4F34-4A6B-93D3-38348C44E2D1}">
  <dimension ref="A1:N249"/>
  <sheetViews>
    <sheetView topLeftCell="A142" workbookViewId="0">
      <selection activeCell="A156" sqref="A156"/>
    </sheetView>
  </sheetViews>
  <sheetFormatPr defaultColWidth="9.109375" defaultRowHeight="14.4"/>
  <cols>
    <col min="1" max="1" width="49.88671875" bestFit="1" customWidth="1"/>
    <col min="2" max="2" width="31.109375" bestFit="1" customWidth="1"/>
    <col min="3" max="4" width="30" customWidth="1"/>
    <col min="5" max="5" width="16.44140625" style="1112" customWidth="1"/>
    <col min="6" max="6" width="18.44140625" customWidth="1"/>
    <col min="7" max="7" width="12.88671875" style="1113" bestFit="1" customWidth="1"/>
    <col min="8" max="8" width="18.33203125" bestFit="1" customWidth="1"/>
    <col min="9" max="9" width="18.33203125" style="867" customWidth="1"/>
    <col min="10" max="10" width="43.6640625" bestFit="1" customWidth="1"/>
    <col min="11" max="11" width="28.6640625" customWidth="1"/>
    <col min="12" max="12" width="53.33203125" customWidth="1"/>
    <col min="14" max="14" width="78" customWidth="1"/>
  </cols>
  <sheetData>
    <row r="1" spans="1:12" s="1085" customFormat="1" ht="47.25" customHeight="1" thickBot="1">
      <c r="A1" s="1081" t="s">
        <v>1485</v>
      </c>
      <c r="B1" s="1082" t="s">
        <v>1486</v>
      </c>
      <c r="C1" s="1082" t="s">
        <v>1487</v>
      </c>
      <c r="D1" s="1082" t="s">
        <v>1488</v>
      </c>
      <c r="E1" s="1083" t="s">
        <v>1489</v>
      </c>
      <c r="F1" s="1083" t="s">
        <v>1490</v>
      </c>
      <c r="G1" s="1083" t="s">
        <v>1491</v>
      </c>
      <c r="H1" s="1082" t="s">
        <v>1492</v>
      </c>
      <c r="I1" s="1360" t="s">
        <v>1493</v>
      </c>
      <c r="J1" s="1082" t="s">
        <v>1494</v>
      </c>
      <c r="K1" s="1084" t="s">
        <v>1495</v>
      </c>
      <c r="L1" s="1084" t="s">
        <v>19</v>
      </c>
    </row>
    <row r="2" spans="1:12">
      <c r="A2" s="1042" t="s">
        <v>1496</v>
      </c>
      <c r="B2" s="896"/>
      <c r="C2" s="896" t="s">
        <v>1497</v>
      </c>
      <c r="D2" s="1086">
        <v>45148</v>
      </c>
      <c r="E2" s="1087"/>
      <c r="F2" s="1087"/>
      <c r="G2" s="1087"/>
      <c r="H2" s="896"/>
      <c r="I2" s="1361"/>
      <c r="J2" s="1088"/>
      <c r="K2" s="1089"/>
      <c r="L2" s="1043"/>
    </row>
    <row r="3" spans="1:12">
      <c r="A3" s="791" t="s">
        <v>1498</v>
      </c>
      <c r="B3" s="478" t="s">
        <v>1499</v>
      </c>
      <c r="C3" s="478"/>
      <c r="D3" s="1090">
        <v>45555</v>
      </c>
      <c r="E3" s="1091"/>
      <c r="F3" s="1091" t="s">
        <v>1500</v>
      </c>
      <c r="G3" s="1091" t="s">
        <v>1501</v>
      </c>
      <c r="H3" s="478" t="s">
        <v>1502</v>
      </c>
      <c r="I3" s="1111">
        <v>45623</v>
      </c>
      <c r="J3" s="1093" t="s">
        <v>1503</v>
      </c>
      <c r="K3" s="1094"/>
      <c r="L3" s="790"/>
    </row>
    <row r="4" spans="1:12">
      <c r="A4" s="791" t="s">
        <v>1504</v>
      </c>
      <c r="B4" s="478"/>
      <c r="C4" s="478" t="s">
        <v>1505</v>
      </c>
      <c r="D4" s="1090">
        <v>45148</v>
      </c>
      <c r="E4" s="1091"/>
      <c r="F4" s="1091"/>
      <c r="G4" s="1091"/>
      <c r="H4" s="478"/>
      <c r="I4" s="1111"/>
      <c r="J4" s="1093"/>
      <c r="K4" s="1094"/>
      <c r="L4" s="790"/>
    </row>
    <row r="5" spans="1:12">
      <c r="A5" s="791" t="s">
        <v>1506</v>
      </c>
      <c r="B5" s="478"/>
      <c r="C5" s="478" t="s">
        <v>1507</v>
      </c>
      <c r="D5" s="1090">
        <v>45148</v>
      </c>
      <c r="E5" s="1091"/>
      <c r="F5" s="1091"/>
      <c r="G5" s="1091"/>
      <c r="H5" s="478"/>
      <c r="I5" s="1111"/>
      <c r="J5" s="1093"/>
      <c r="K5" s="1094"/>
      <c r="L5" s="790"/>
    </row>
    <row r="6" spans="1:12">
      <c r="A6" s="791" t="s">
        <v>1508</v>
      </c>
      <c r="B6" s="478" t="s">
        <v>1509</v>
      </c>
      <c r="C6" s="478"/>
      <c r="D6" s="478"/>
      <c r="E6" s="1091" t="s">
        <v>1510</v>
      </c>
      <c r="F6" s="1091"/>
      <c r="G6" s="1091"/>
      <c r="H6" s="478" t="s">
        <v>1502</v>
      </c>
      <c r="I6" s="1362">
        <v>42115</v>
      </c>
      <c r="J6" s="1095" t="s">
        <v>1503</v>
      </c>
      <c r="K6" s="1096"/>
      <c r="L6" s="790"/>
    </row>
    <row r="7" spans="1:12">
      <c r="A7" s="791" t="s">
        <v>1511</v>
      </c>
      <c r="B7" s="478" t="s">
        <v>1512</v>
      </c>
      <c r="C7" s="478"/>
      <c r="D7" s="478"/>
      <c r="E7" s="1091"/>
      <c r="F7" s="1091"/>
      <c r="G7" s="1091"/>
      <c r="H7" s="478"/>
      <c r="I7" s="1111"/>
      <c r="J7" s="478"/>
      <c r="K7" s="790"/>
      <c r="L7" s="790"/>
    </row>
    <row r="8" spans="1:12">
      <c r="A8" s="791" t="s">
        <v>1513</v>
      </c>
      <c r="B8" s="478"/>
      <c r="C8" s="478" t="s">
        <v>1514</v>
      </c>
      <c r="D8" s="1090">
        <v>45148</v>
      </c>
      <c r="E8" s="1091"/>
      <c r="F8" s="1091"/>
      <c r="G8" s="1091"/>
      <c r="H8" s="478"/>
      <c r="I8" s="1111"/>
      <c r="J8" s="1093"/>
      <c r="K8" s="1094"/>
      <c r="L8" s="790"/>
    </row>
    <row r="9" spans="1:12">
      <c r="A9" s="791" t="s">
        <v>1515</v>
      </c>
      <c r="B9" s="478"/>
      <c r="C9" s="478" t="s">
        <v>1516</v>
      </c>
      <c r="D9" s="1090">
        <v>45148</v>
      </c>
      <c r="E9" s="1091"/>
      <c r="F9" s="1091"/>
      <c r="G9" s="1091"/>
      <c r="H9" s="478"/>
      <c r="I9" s="1111"/>
      <c r="J9" s="1093"/>
      <c r="K9" s="1094"/>
      <c r="L9" s="790"/>
    </row>
    <row r="10" spans="1:12">
      <c r="A10" s="791" t="s">
        <v>1517</v>
      </c>
      <c r="B10" s="478" t="s">
        <v>1518</v>
      </c>
      <c r="C10" s="478"/>
      <c r="D10" s="478"/>
      <c r="E10" s="1091" t="s">
        <v>1519</v>
      </c>
      <c r="F10" s="1091"/>
      <c r="G10" s="1091"/>
      <c r="H10" s="478" t="s">
        <v>1502</v>
      </c>
      <c r="I10" s="1111"/>
      <c r="J10" s="478"/>
      <c r="K10" s="790"/>
      <c r="L10" s="790" t="s">
        <v>1520</v>
      </c>
    </row>
    <row r="11" spans="1:12">
      <c r="A11" s="791" t="s">
        <v>1521</v>
      </c>
      <c r="B11" s="478"/>
      <c r="C11" s="478" t="s">
        <v>1522</v>
      </c>
      <c r="D11" s="1090">
        <v>45148</v>
      </c>
      <c r="E11" s="1091"/>
      <c r="F11" s="1091"/>
      <c r="G11" s="1091"/>
      <c r="H11" s="478"/>
      <c r="I11" s="1111"/>
      <c r="J11" s="1093"/>
      <c r="K11" s="1094"/>
      <c r="L11" s="790"/>
    </row>
    <row r="12" spans="1:12">
      <c r="A12" s="791" t="s">
        <v>1523</v>
      </c>
      <c r="B12" s="478"/>
      <c r="C12" s="478" t="s">
        <v>1524</v>
      </c>
      <c r="D12" s="1090">
        <v>45148</v>
      </c>
      <c r="E12" s="1091"/>
      <c r="F12" s="1091"/>
      <c r="G12" s="1091"/>
      <c r="H12" s="478"/>
      <c r="I12" s="1111"/>
      <c r="J12" s="1093"/>
      <c r="K12" s="1094"/>
      <c r="L12" s="790"/>
    </row>
    <row r="13" spans="1:12">
      <c r="A13" s="791" t="s">
        <v>1525</v>
      </c>
      <c r="B13" s="478"/>
      <c r="C13" s="478" t="s">
        <v>1526</v>
      </c>
      <c r="D13" s="1090">
        <v>45148</v>
      </c>
      <c r="E13" s="1091"/>
      <c r="F13" s="1091"/>
      <c r="G13" s="1091"/>
      <c r="H13" s="478"/>
      <c r="I13" s="1111"/>
      <c r="J13" s="1093"/>
      <c r="K13" s="1094"/>
      <c r="L13" s="790"/>
    </row>
    <row r="14" spans="1:12">
      <c r="A14" s="791" t="s">
        <v>1527</v>
      </c>
      <c r="B14" s="478"/>
      <c r="C14" s="478" t="s">
        <v>1528</v>
      </c>
      <c r="D14" s="1090">
        <v>45148</v>
      </c>
      <c r="E14" s="1091"/>
      <c r="F14" s="1091"/>
      <c r="G14" s="1091"/>
      <c r="H14" s="478"/>
      <c r="I14" s="1111"/>
      <c r="J14" s="1093"/>
      <c r="K14" s="1094"/>
      <c r="L14" s="790"/>
    </row>
    <row r="15" spans="1:12">
      <c r="A15" s="791" t="s">
        <v>1529</v>
      </c>
      <c r="B15" s="478" t="s">
        <v>1530</v>
      </c>
      <c r="C15" s="478"/>
      <c r="D15" s="478"/>
      <c r="E15" s="1091" t="s">
        <v>1531</v>
      </c>
      <c r="F15" s="1091"/>
      <c r="G15" s="1091"/>
      <c r="H15" s="478" t="s">
        <v>1502</v>
      </c>
      <c r="I15" s="1111">
        <v>41579</v>
      </c>
      <c r="J15" s="1095" t="s">
        <v>1503</v>
      </c>
      <c r="K15" s="1096"/>
      <c r="L15" s="790"/>
    </row>
    <row r="16" spans="1:12">
      <c r="A16" s="791" t="s">
        <v>1532</v>
      </c>
      <c r="B16" s="478"/>
      <c r="C16" s="478" t="s">
        <v>1533</v>
      </c>
      <c r="D16" s="1090">
        <v>45148</v>
      </c>
      <c r="E16" s="1091"/>
      <c r="F16" s="1091"/>
      <c r="G16" s="1091"/>
      <c r="H16" s="478"/>
      <c r="I16" s="1111"/>
      <c r="J16" s="1093"/>
      <c r="K16" s="1094"/>
      <c r="L16" s="790"/>
    </row>
    <row r="17" spans="1:12">
      <c r="A17" s="791" t="s">
        <v>1534</v>
      </c>
      <c r="B17" s="478"/>
      <c r="C17" s="478" t="s">
        <v>1535</v>
      </c>
      <c r="D17" s="1090">
        <v>45148</v>
      </c>
      <c r="E17" s="1091"/>
      <c r="F17" s="1091"/>
      <c r="G17" s="1091"/>
      <c r="H17" s="478"/>
      <c r="I17" s="1111"/>
      <c r="J17" s="1093"/>
      <c r="K17" s="1094"/>
      <c r="L17" s="790"/>
    </row>
    <row r="18" spans="1:12">
      <c r="A18" s="791" t="s">
        <v>1536</v>
      </c>
      <c r="B18" s="478" t="s">
        <v>1537</v>
      </c>
      <c r="C18" s="478"/>
      <c r="D18" s="478"/>
      <c r="E18" s="1091" t="s">
        <v>1538</v>
      </c>
      <c r="F18" s="1091"/>
      <c r="G18" s="1091"/>
      <c r="H18" s="478" t="s">
        <v>1502</v>
      </c>
      <c r="I18" s="1111">
        <v>42116</v>
      </c>
      <c r="J18" s="1095" t="s">
        <v>1503</v>
      </c>
      <c r="K18" s="1096"/>
      <c r="L18" s="790"/>
    </row>
    <row r="19" spans="1:12">
      <c r="A19" s="791" t="s">
        <v>1539</v>
      </c>
      <c r="B19" s="478"/>
      <c r="C19" s="478" t="s">
        <v>1540</v>
      </c>
      <c r="D19" s="1090">
        <v>45148</v>
      </c>
      <c r="E19" s="1091"/>
      <c r="F19" s="1091"/>
      <c r="G19" s="1091"/>
      <c r="H19" s="478"/>
      <c r="I19" s="1111"/>
      <c r="J19" s="1093"/>
      <c r="K19" s="1094"/>
      <c r="L19" s="790"/>
    </row>
    <row r="20" spans="1:12">
      <c r="A20" s="791" t="s">
        <v>1541</v>
      </c>
      <c r="B20" s="478"/>
      <c r="C20" s="478" t="s">
        <v>1542</v>
      </c>
      <c r="D20" s="1090">
        <v>45148</v>
      </c>
      <c r="E20" s="1091"/>
      <c r="F20" s="1091"/>
      <c r="G20" s="1091"/>
      <c r="H20" s="478"/>
      <c r="I20" s="1111"/>
      <c r="J20" s="1093"/>
      <c r="K20" s="1094"/>
      <c r="L20" s="790"/>
    </row>
    <row r="21" spans="1:12">
      <c r="A21" s="791" t="s">
        <v>1205</v>
      </c>
      <c r="B21" s="478" t="s">
        <v>1543</v>
      </c>
      <c r="C21" s="478" t="s">
        <v>1544</v>
      </c>
      <c r="D21" s="1090">
        <v>45148</v>
      </c>
      <c r="E21" s="1091" t="s">
        <v>1545</v>
      </c>
      <c r="F21" s="1091"/>
      <c r="G21" s="1091" t="s">
        <v>1546</v>
      </c>
      <c r="H21" s="478" t="s">
        <v>1502</v>
      </c>
      <c r="I21" s="1111">
        <v>45675</v>
      </c>
      <c r="J21" s="1095" t="s">
        <v>1503</v>
      </c>
      <c r="K21" s="1096"/>
      <c r="L21" s="790"/>
    </row>
    <row r="22" spans="1:12">
      <c r="A22" s="791" t="s">
        <v>1547</v>
      </c>
      <c r="B22" s="478" t="s">
        <v>1548</v>
      </c>
      <c r="C22" s="478"/>
      <c r="D22" s="478"/>
      <c r="E22" s="1091" t="s">
        <v>1549</v>
      </c>
      <c r="F22" s="1091"/>
      <c r="G22" s="1091"/>
      <c r="H22" s="478" t="s">
        <v>1502</v>
      </c>
      <c r="I22" s="1111">
        <v>42242</v>
      </c>
      <c r="J22" s="1093" t="s">
        <v>1503</v>
      </c>
      <c r="K22" s="1094"/>
      <c r="L22" s="790"/>
    </row>
    <row r="23" spans="1:12">
      <c r="A23" s="791" t="s">
        <v>1550</v>
      </c>
      <c r="B23" s="478"/>
      <c r="C23" s="478" t="s">
        <v>1551</v>
      </c>
      <c r="D23" s="1090">
        <v>45148</v>
      </c>
      <c r="E23" s="1091"/>
      <c r="F23" s="1091"/>
      <c r="G23" s="1091"/>
      <c r="H23" s="478"/>
      <c r="I23" s="1111"/>
      <c r="J23" s="1093"/>
      <c r="K23" s="1094"/>
      <c r="L23" s="790"/>
    </row>
    <row r="24" spans="1:12">
      <c r="A24" s="791" t="s">
        <v>1552</v>
      </c>
      <c r="B24" s="478" t="s">
        <v>1553</v>
      </c>
      <c r="C24" s="478"/>
      <c r="D24" s="478"/>
      <c r="E24" s="1091" t="s">
        <v>1554</v>
      </c>
      <c r="F24" s="1091"/>
      <c r="G24" s="1091"/>
      <c r="H24" s="478" t="s">
        <v>1502</v>
      </c>
      <c r="I24" s="1111">
        <v>42064</v>
      </c>
      <c r="J24" s="1093" t="s">
        <v>1503</v>
      </c>
      <c r="K24" s="1094"/>
      <c r="L24" s="790"/>
    </row>
    <row r="25" spans="1:12">
      <c r="A25" s="791" t="s">
        <v>1555</v>
      </c>
      <c r="B25" s="478" t="s">
        <v>1556</v>
      </c>
      <c r="C25" s="478" t="s">
        <v>1557</v>
      </c>
      <c r="D25" s="1090">
        <v>45148</v>
      </c>
      <c r="E25" s="1091" t="s">
        <v>1558</v>
      </c>
      <c r="F25" s="1091"/>
      <c r="G25" s="1091"/>
      <c r="H25" s="478" t="s">
        <v>1502</v>
      </c>
      <c r="I25" s="1111">
        <v>41579</v>
      </c>
      <c r="J25" s="1095" t="s">
        <v>1503</v>
      </c>
      <c r="K25" s="1096"/>
      <c r="L25" s="790"/>
    </row>
    <row r="26" spans="1:12">
      <c r="A26" s="791" t="s">
        <v>1559</v>
      </c>
      <c r="B26" s="478" t="s">
        <v>1560</v>
      </c>
      <c r="C26" s="478"/>
      <c r="D26" s="478"/>
      <c r="E26" s="1091" t="s">
        <v>1561</v>
      </c>
      <c r="F26" s="1091"/>
      <c r="G26" s="1091"/>
      <c r="H26" s="478" t="s">
        <v>1502</v>
      </c>
      <c r="I26" s="1111">
        <v>42076</v>
      </c>
      <c r="J26" s="1093" t="s">
        <v>1503</v>
      </c>
      <c r="K26" s="1094"/>
      <c r="L26" s="790"/>
    </row>
    <row r="27" spans="1:12">
      <c r="A27" s="791" t="s">
        <v>1562</v>
      </c>
      <c r="B27" s="478"/>
      <c r="C27" s="478" t="s">
        <v>1563</v>
      </c>
      <c r="D27" s="1090">
        <v>45148</v>
      </c>
      <c r="E27" s="1091"/>
      <c r="F27" s="1091"/>
      <c r="G27" s="1091"/>
      <c r="H27" s="478"/>
      <c r="I27" s="1111"/>
      <c r="J27" s="1093"/>
      <c r="K27" s="1094"/>
      <c r="L27" s="790"/>
    </row>
    <row r="28" spans="1:12">
      <c r="A28" s="791" t="s">
        <v>1564</v>
      </c>
      <c r="B28" s="478"/>
      <c r="C28" s="478" t="s">
        <v>1565</v>
      </c>
      <c r="D28" s="1090">
        <v>45148</v>
      </c>
      <c r="E28" s="1091"/>
      <c r="F28" s="1091"/>
      <c r="G28" s="1091"/>
      <c r="H28" s="478"/>
      <c r="I28" s="1111"/>
      <c r="J28" s="1093"/>
      <c r="K28" s="1094"/>
      <c r="L28" s="790"/>
    </row>
    <row r="29" spans="1:12">
      <c r="A29" s="791" t="s">
        <v>1566</v>
      </c>
      <c r="B29" s="478"/>
      <c r="C29" s="478" t="s">
        <v>1567</v>
      </c>
      <c r="D29" s="1090">
        <v>45148</v>
      </c>
      <c r="E29" s="1091"/>
      <c r="F29" s="1091"/>
      <c r="G29" s="1091"/>
      <c r="H29" s="478"/>
      <c r="I29" s="1111"/>
      <c r="J29" s="1093"/>
      <c r="K29" s="1094"/>
      <c r="L29" s="790"/>
    </row>
    <row r="30" spans="1:12">
      <c r="A30" s="791" t="s">
        <v>1271</v>
      </c>
      <c r="B30" s="478" t="s">
        <v>1568</v>
      </c>
      <c r="C30" s="478"/>
      <c r="D30" s="1090">
        <v>45750</v>
      </c>
      <c r="E30" s="1091"/>
      <c r="F30" s="1091"/>
      <c r="G30" s="1091"/>
      <c r="H30" s="478"/>
      <c r="I30" s="1111"/>
      <c r="J30" s="1685" t="s">
        <v>1569</v>
      </c>
      <c r="K30" s="1094"/>
      <c r="L30" s="790"/>
    </row>
    <row r="31" spans="1:12">
      <c r="A31" s="791" t="s">
        <v>1570</v>
      </c>
      <c r="B31" s="478"/>
      <c r="C31" s="478" t="s">
        <v>1571</v>
      </c>
      <c r="D31" s="1090">
        <v>45148</v>
      </c>
      <c r="E31" s="1091"/>
      <c r="F31" s="1091"/>
      <c r="G31" s="1091"/>
      <c r="H31" s="478"/>
      <c r="I31" s="1111"/>
      <c r="J31" s="1093"/>
      <c r="K31" s="1094"/>
      <c r="L31" s="790"/>
    </row>
    <row r="32" spans="1:12">
      <c r="A32" s="791" t="s">
        <v>1572</v>
      </c>
      <c r="B32" s="478"/>
      <c r="C32" s="478" t="s">
        <v>1573</v>
      </c>
      <c r="D32" s="1090">
        <v>45148</v>
      </c>
      <c r="E32" s="1091"/>
      <c r="F32" s="1091"/>
      <c r="G32" s="1091"/>
      <c r="H32" s="478"/>
      <c r="I32" s="1111"/>
      <c r="J32" s="1093"/>
      <c r="K32" s="1094"/>
      <c r="L32" s="790"/>
    </row>
    <row r="33" spans="1:12">
      <c r="A33" s="791" t="s">
        <v>1574</v>
      </c>
      <c r="B33" s="478"/>
      <c r="C33" s="478" t="s">
        <v>1575</v>
      </c>
      <c r="D33" s="1090">
        <v>45148</v>
      </c>
      <c r="E33" s="1091"/>
      <c r="F33" s="1091"/>
      <c r="G33" s="1091"/>
      <c r="H33" s="478"/>
      <c r="I33" s="1111"/>
      <c r="J33" s="1093"/>
      <c r="K33" s="1094"/>
      <c r="L33" s="790"/>
    </row>
    <row r="34" spans="1:12">
      <c r="A34" s="791" t="s">
        <v>1576</v>
      </c>
      <c r="B34" s="478" t="s">
        <v>1577</v>
      </c>
      <c r="C34" s="478"/>
      <c r="D34" s="478"/>
      <c r="E34" s="1091" t="s">
        <v>1578</v>
      </c>
      <c r="F34" s="1091"/>
      <c r="G34" s="1091"/>
      <c r="H34" s="478" t="s">
        <v>1502</v>
      </c>
      <c r="I34" s="1111">
        <v>42450</v>
      </c>
      <c r="J34" s="1093" t="s">
        <v>1503</v>
      </c>
      <c r="K34" s="1094"/>
      <c r="L34" s="790"/>
    </row>
    <row r="35" spans="1:12">
      <c r="A35" s="791" t="s">
        <v>1579</v>
      </c>
      <c r="B35" s="478" t="s">
        <v>1580</v>
      </c>
      <c r="C35" s="478"/>
      <c r="D35" s="478"/>
      <c r="E35" s="1091" t="s">
        <v>1581</v>
      </c>
      <c r="F35" s="1091"/>
      <c r="G35" s="1091"/>
      <c r="H35" s="478" t="s">
        <v>1502</v>
      </c>
      <c r="I35" s="1111">
        <v>41579</v>
      </c>
      <c r="J35" s="1095" t="s">
        <v>1503</v>
      </c>
      <c r="K35" s="1096"/>
      <c r="L35" s="790"/>
    </row>
    <row r="36" spans="1:12">
      <c r="A36" s="791" t="s">
        <v>1582</v>
      </c>
      <c r="B36" s="478"/>
      <c r="C36" s="478" t="s">
        <v>1583</v>
      </c>
      <c r="D36" s="1090">
        <v>45148</v>
      </c>
      <c r="E36" s="1091"/>
      <c r="F36" s="1091"/>
      <c r="G36" s="1091"/>
      <c r="H36" s="478"/>
      <c r="I36" s="1111"/>
      <c r="J36" s="1093"/>
      <c r="K36" s="1094"/>
      <c r="L36" s="790"/>
    </row>
    <row r="37" spans="1:12">
      <c r="A37" s="791" t="s">
        <v>167</v>
      </c>
      <c r="B37" s="478" t="s">
        <v>1584</v>
      </c>
      <c r="C37" s="478"/>
      <c r="D37" s="478"/>
      <c r="E37" s="1091"/>
      <c r="F37" s="1091"/>
      <c r="G37" s="1091"/>
      <c r="H37" s="478" t="s">
        <v>1502</v>
      </c>
      <c r="I37" s="1111">
        <v>41617</v>
      </c>
      <c r="J37" s="1097" t="s">
        <v>1585</v>
      </c>
      <c r="K37" s="1098"/>
      <c r="L37" s="790"/>
    </row>
    <row r="38" spans="1:12">
      <c r="A38" s="791" t="s">
        <v>1586</v>
      </c>
      <c r="B38" s="478" t="s">
        <v>1587</v>
      </c>
      <c r="C38" s="478"/>
      <c r="D38" s="478"/>
      <c r="E38" s="1091" t="s">
        <v>1588</v>
      </c>
      <c r="F38" s="1091"/>
      <c r="G38" s="1091"/>
      <c r="H38" s="478" t="s">
        <v>1502</v>
      </c>
      <c r="I38" s="1111">
        <v>41579</v>
      </c>
      <c r="J38" s="1095" t="s">
        <v>1503</v>
      </c>
      <c r="K38" s="1096"/>
      <c r="L38" s="790"/>
    </row>
    <row r="39" spans="1:12">
      <c r="A39" s="791" t="s">
        <v>952</v>
      </c>
      <c r="B39" s="478" t="s">
        <v>1589</v>
      </c>
      <c r="C39" s="478" t="s">
        <v>1590</v>
      </c>
      <c r="D39" s="1090">
        <v>45148</v>
      </c>
      <c r="E39" s="1091"/>
      <c r="F39" s="1422" t="s">
        <v>1591</v>
      </c>
      <c r="G39" s="1422" t="s">
        <v>1592</v>
      </c>
      <c r="H39" s="478" t="s">
        <v>1502</v>
      </c>
      <c r="I39" s="1111">
        <v>45668</v>
      </c>
      <c r="J39" s="1095" t="s">
        <v>1503</v>
      </c>
      <c r="K39" s="1096"/>
      <c r="L39" s="790" t="s">
        <v>1593</v>
      </c>
    </row>
    <row r="40" spans="1:12">
      <c r="A40" s="791" t="s">
        <v>1594</v>
      </c>
      <c r="B40" s="478"/>
      <c r="C40" s="478" t="s">
        <v>1595</v>
      </c>
      <c r="D40" s="1090">
        <v>45148</v>
      </c>
      <c r="E40" s="1091"/>
      <c r="F40" s="1091"/>
      <c r="G40" s="1091"/>
      <c r="H40" s="478"/>
      <c r="I40" s="1111"/>
      <c r="J40" s="1093"/>
      <c r="K40" s="1094"/>
      <c r="L40" s="790"/>
    </row>
    <row r="41" spans="1:12">
      <c r="A41" s="791" t="s">
        <v>1596</v>
      </c>
      <c r="B41" s="478"/>
      <c r="C41" s="478" t="s">
        <v>1597</v>
      </c>
      <c r="D41" s="1090">
        <v>45148</v>
      </c>
      <c r="E41" s="1091"/>
      <c r="F41" s="1091"/>
      <c r="G41" s="1091"/>
      <c r="H41" s="478"/>
      <c r="I41" s="1111"/>
      <c r="J41" s="1093"/>
      <c r="K41" s="1094"/>
      <c r="L41" s="790"/>
    </row>
    <row r="42" spans="1:12">
      <c r="A42" s="791" t="s">
        <v>1598</v>
      </c>
      <c r="B42" s="478" t="s">
        <v>1599</v>
      </c>
      <c r="C42" s="478"/>
      <c r="D42" s="478"/>
      <c r="E42" s="1091" t="s">
        <v>1600</v>
      </c>
      <c r="F42" s="1091"/>
      <c r="G42" s="1091"/>
      <c r="H42" s="478" t="s">
        <v>1502</v>
      </c>
      <c r="I42" s="1111">
        <v>42173</v>
      </c>
      <c r="J42" s="1093" t="s">
        <v>1503</v>
      </c>
      <c r="K42" s="1094"/>
      <c r="L42" s="790"/>
    </row>
    <row r="43" spans="1:12">
      <c r="A43" s="791" t="s">
        <v>1601</v>
      </c>
      <c r="B43" s="478"/>
      <c r="C43" s="478" t="s">
        <v>1602</v>
      </c>
      <c r="D43" s="1090">
        <v>45148</v>
      </c>
      <c r="E43" s="1091"/>
      <c r="F43" s="1091"/>
      <c r="G43" s="1091"/>
      <c r="H43" s="478"/>
      <c r="I43" s="1111"/>
      <c r="J43" s="1093"/>
      <c r="K43" s="1094"/>
      <c r="L43" s="790"/>
    </row>
    <row r="44" spans="1:12">
      <c r="A44" s="791" t="s">
        <v>1603</v>
      </c>
      <c r="B44" s="478" t="s">
        <v>1604</v>
      </c>
      <c r="C44" s="478"/>
      <c r="D44" s="478"/>
      <c r="E44" s="1091" t="s">
        <v>1605</v>
      </c>
      <c r="F44" s="1091"/>
      <c r="G44" s="1091"/>
      <c r="H44" s="478" t="s">
        <v>1502</v>
      </c>
      <c r="I44" s="1111">
        <v>42009</v>
      </c>
      <c r="J44" s="1095" t="s">
        <v>1503</v>
      </c>
      <c r="K44" s="1096"/>
      <c r="L44" s="790"/>
    </row>
    <row r="45" spans="1:12">
      <c r="A45" s="791" t="s">
        <v>1606</v>
      </c>
      <c r="B45" s="478"/>
      <c r="C45" s="478" t="s">
        <v>1607</v>
      </c>
      <c r="D45" s="1090">
        <v>45148</v>
      </c>
      <c r="E45" s="1091"/>
      <c r="F45" s="1091"/>
      <c r="G45" s="1091"/>
      <c r="H45" s="478"/>
      <c r="I45" s="1111"/>
      <c r="J45" s="1093"/>
      <c r="K45" s="1094"/>
      <c r="L45" s="790"/>
    </row>
    <row r="46" spans="1:12">
      <c r="A46" s="791" t="s">
        <v>1608</v>
      </c>
      <c r="B46" s="478"/>
      <c r="C46" s="478" t="s">
        <v>1609</v>
      </c>
      <c r="D46" s="1090">
        <v>45148</v>
      </c>
      <c r="E46" s="1091"/>
      <c r="F46" s="1091"/>
      <c r="G46" s="1091"/>
      <c r="H46" s="478"/>
      <c r="I46" s="1111"/>
      <c r="J46" s="1093"/>
      <c r="K46" s="1094"/>
      <c r="L46" s="790"/>
    </row>
    <row r="47" spans="1:12">
      <c r="A47" s="791" t="s">
        <v>1610</v>
      </c>
      <c r="B47" s="478"/>
      <c r="C47" s="478" t="s">
        <v>1611</v>
      </c>
      <c r="D47" s="1090">
        <v>45148</v>
      </c>
      <c r="E47" s="1091"/>
      <c r="F47" s="1091"/>
      <c r="G47" s="1091"/>
      <c r="H47" s="478"/>
      <c r="I47" s="1111"/>
      <c r="J47" s="1093"/>
      <c r="K47" s="1094"/>
      <c r="L47" s="790"/>
    </row>
    <row r="48" spans="1:12">
      <c r="A48" s="791" t="s">
        <v>1612</v>
      </c>
      <c r="B48" s="478"/>
      <c r="C48" s="478" t="s">
        <v>1613</v>
      </c>
      <c r="D48" s="1090">
        <v>45148</v>
      </c>
      <c r="E48" s="1091"/>
      <c r="F48" s="1091"/>
      <c r="G48" s="1091"/>
      <c r="H48" s="478"/>
      <c r="I48" s="1111"/>
      <c r="J48" s="1093"/>
      <c r="K48" s="1094"/>
      <c r="L48" s="790"/>
    </row>
    <row r="49" spans="1:12">
      <c r="A49" s="791" t="s">
        <v>1614</v>
      </c>
      <c r="B49" s="478"/>
      <c r="C49" s="478" t="s">
        <v>1615</v>
      </c>
      <c r="D49" s="1090">
        <v>45148</v>
      </c>
      <c r="E49" s="1091"/>
      <c r="F49" s="1091"/>
      <c r="G49" s="1091"/>
      <c r="H49" s="478"/>
      <c r="I49" s="1111"/>
      <c r="J49" s="1093"/>
      <c r="K49" s="1094"/>
      <c r="L49" s="790"/>
    </row>
    <row r="50" spans="1:12">
      <c r="A50" s="791" t="s">
        <v>1616</v>
      </c>
      <c r="B50" s="478"/>
      <c r="C50" s="478" t="s">
        <v>1617</v>
      </c>
      <c r="D50" s="1090">
        <v>45148</v>
      </c>
      <c r="E50" s="1091"/>
      <c r="F50" s="1091"/>
      <c r="G50" s="1091"/>
      <c r="H50" s="478"/>
      <c r="I50" s="1111"/>
      <c r="J50" s="1093"/>
      <c r="K50" s="1094"/>
      <c r="L50" s="790"/>
    </row>
    <row r="51" spans="1:12">
      <c r="A51" s="791" t="s">
        <v>1618</v>
      </c>
      <c r="B51" s="478"/>
      <c r="C51" s="478" t="s">
        <v>1619</v>
      </c>
      <c r="D51" s="1090">
        <v>45148</v>
      </c>
      <c r="E51" s="1091"/>
      <c r="F51" s="1091" t="s">
        <v>1620</v>
      </c>
      <c r="G51" s="1091"/>
      <c r="H51" s="478" t="s">
        <v>1502</v>
      </c>
      <c r="I51" s="1111"/>
      <c r="J51" s="1093" t="s">
        <v>1621</v>
      </c>
      <c r="K51" s="1094"/>
      <c r="L51" s="790"/>
    </row>
    <row r="52" spans="1:12">
      <c r="A52" s="791" t="s">
        <v>1622</v>
      </c>
      <c r="B52" s="478"/>
      <c r="C52" s="478" t="s">
        <v>1623</v>
      </c>
      <c r="D52" s="1090">
        <v>45148</v>
      </c>
      <c r="E52" s="1091"/>
      <c r="F52" s="1091"/>
      <c r="G52" s="1091"/>
      <c r="H52" s="478"/>
      <c r="I52" s="1111"/>
      <c r="J52" s="1093"/>
      <c r="K52" s="1094"/>
      <c r="L52" s="790"/>
    </row>
    <row r="53" spans="1:12">
      <c r="A53" s="791" t="s">
        <v>1624</v>
      </c>
      <c r="B53" s="478"/>
      <c r="C53" s="478" t="s">
        <v>1625</v>
      </c>
      <c r="D53" s="1090">
        <v>45148</v>
      </c>
      <c r="E53" s="1091"/>
      <c r="F53" s="1091"/>
      <c r="G53" s="1091"/>
      <c r="H53" s="478"/>
      <c r="I53" s="1111"/>
      <c r="J53" s="1093"/>
      <c r="K53" s="1094"/>
      <c r="L53" s="790"/>
    </row>
    <row r="54" spans="1:12">
      <c r="A54" s="791" t="s">
        <v>1626</v>
      </c>
      <c r="B54" s="478" t="s">
        <v>1627</v>
      </c>
      <c r="C54" s="478" t="s">
        <v>1628</v>
      </c>
      <c r="D54" s="1090">
        <v>45148</v>
      </c>
      <c r="E54" s="1091" t="s">
        <v>1629</v>
      </c>
      <c r="F54" s="1091"/>
      <c r="G54" s="1091"/>
      <c r="H54" s="478" t="s">
        <v>1502</v>
      </c>
      <c r="I54" s="1111">
        <v>41660</v>
      </c>
      <c r="J54" s="1095" t="s">
        <v>1503</v>
      </c>
      <c r="K54" s="1096"/>
      <c r="L54" s="790"/>
    </row>
    <row r="55" spans="1:12">
      <c r="A55" s="791" t="s">
        <v>1630</v>
      </c>
      <c r="B55" s="478"/>
      <c r="C55" s="478" t="s">
        <v>1631</v>
      </c>
      <c r="D55" s="1090">
        <v>45148</v>
      </c>
      <c r="E55" s="1091"/>
      <c r="F55" s="1091"/>
      <c r="G55" s="1091"/>
      <c r="H55" s="478"/>
      <c r="I55" s="1111"/>
      <c r="J55" s="1093"/>
      <c r="K55" s="1094"/>
      <c r="L55" s="790"/>
    </row>
    <row r="56" spans="1:12">
      <c r="A56" s="791" t="s">
        <v>1632</v>
      </c>
      <c r="B56" s="478"/>
      <c r="C56" s="478" t="s">
        <v>1633</v>
      </c>
      <c r="D56" s="1090">
        <v>45148</v>
      </c>
      <c r="E56" s="1091"/>
      <c r="F56" s="1091"/>
      <c r="G56" s="1091"/>
      <c r="H56" s="478"/>
      <c r="I56" s="1111"/>
      <c r="J56" s="1093"/>
      <c r="K56" s="1094"/>
      <c r="L56" s="790"/>
    </row>
    <row r="57" spans="1:12">
      <c r="A57" s="791" t="s">
        <v>1634</v>
      </c>
      <c r="B57" s="478"/>
      <c r="C57" s="478" t="s">
        <v>1635</v>
      </c>
      <c r="D57" s="1090">
        <v>45148</v>
      </c>
      <c r="E57" s="1091"/>
      <c r="F57" s="1091"/>
      <c r="G57" s="1091"/>
      <c r="H57" s="478"/>
      <c r="I57" s="1111"/>
      <c r="J57" s="1093"/>
      <c r="K57" s="1094"/>
      <c r="L57" s="790"/>
    </row>
    <row r="58" spans="1:12">
      <c r="A58" s="791" t="s">
        <v>1636</v>
      </c>
      <c r="B58" s="478" t="s">
        <v>1637</v>
      </c>
      <c r="C58" s="478"/>
      <c r="D58" s="478"/>
      <c r="E58" s="1091" t="s">
        <v>1638</v>
      </c>
      <c r="F58" s="1091"/>
      <c r="G58" s="1091"/>
      <c r="H58" s="478" t="s">
        <v>1502</v>
      </c>
      <c r="I58" s="1111">
        <v>41728</v>
      </c>
      <c r="J58" s="1093" t="s">
        <v>1503</v>
      </c>
      <c r="K58" s="1094"/>
      <c r="L58" s="790"/>
    </row>
    <row r="59" spans="1:12">
      <c r="A59" s="791" t="s">
        <v>1639</v>
      </c>
      <c r="B59" s="478" t="s">
        <v>1640</v>
      </c>
      <c r="C59" s="478"/>
      <c r="D59" s="1090">
        <v>45772</v>
      </c>
      <c r="E59" s="1091"/>
      <c r="F59" s="1091"/>
      <c r="G59" s="1091"/>
      <c r="H59" s="478"/>
      <c r="I59" s="1111"/>
      <c r="J59" s="1685" t="s">
        <v>1641</v>
      </c>
      <c r="K59" s="1094"/>
      <c r="L59" s="790"/>
    </row>
    <row r="60" spans="1:12">
      <c r="A60" s="791" t="s">
        <v>1642</v>
      </c>
      <c r="B60" s="478"/>
      <c r="C60" s="478" t="s">
        <v>1643</v>
      </c>
      <c r="D60" s="1090">
        <v>45148</v>
      </c>
      <c r="E60" s="1091"/>
      <c r="F60" s="1091"/>
      <c r="G60" s="1091"/>
      <c r="H60" s="478"/>
      <c r="I60" s="1111"/>
      <c r="J60" s="1093"/>
      <c r="K60" s="1094"/>
      <c r="L60" s="790"/>
    </row>
    <row r="61" spans="1:12">
      <c r="A61" s="791" t="s">
        <v>1644</v>
      </c>
      <c r="B61" s="478"/>
      <c r="C61" s="478" t="s">
        <v>1645</v>
      </c>
      <c r="D61" s="1090">
        <v>45148</v>
      </c>
      <c r="E61" s="1091"/>
      <c r="F61" s="1091"/>
      <c r="G61" s="1091"/>
      <c r="H61" s="478"/>
      <c r="I61" s="1111"/>
      <c r="J61" s="1093"/>
      <c r="K61" s="1094"/>
      <c r="L61" s="790"/>
    </row>
    <row r="62" spans="1:12">
      <c r="A62" s="791" t="s">
        <v>1646</v>
      </c>
      <c r="B62" s="478" t="s">
        <v>115</v>
      </c>
      <c r="C62" s="478" t="s">
        <v>1647</v>
      </c>
      <c r="D62" s="1090">
        <v>45520</v>
      </c>
      <c r="E62" s="1091"/>
      <c r="F62" s="1091"/>
      <c r="G62" s="1091"/>
      <c r="H62" s="478"/>
      <c r="I62" s="1111"/>
      <c r="J62" s="1093"/>
      <c r="K62" s="1094"/>
      <c r="L62" s="790"/>
    </row>
    <row r="63" spans="1:12">
      <c r="A63" s="791" t="s">
        <v>1648</v>
      </c>
      <c r="B63" s="478"/>
      <c r="C63" s="478"/>
      <c r="D63" s="1090"/>
      <c r="E63" s="1091"/>
      <c r="F63" s="1091" t="s">
        <v>1649</v>
      </c>
      <c r="G63" s="1091" t="s">
        <v>1650</v>
      </c>
      <c r="H63" s="478" t="s">
        <v>1502</v>
      </c>
      <c r="I63" s="1111">
        <v>45490</v>
      </c>
      <c r="J63" s="1093" t="s">
        <v>1503</v>
      </c>
      <c r="K63" s="1094"/>
      <c r="L63" s="790"/>
    </row>
    <row r="64" spans="1:12">
      <c r="A64" s="791" t="s">
        <v>1651</v>
      </c>
      <c r="B64" s="478" t="s">
        <v>1652</v>
      </c>
      <c r="C64" s="478"/>
      <c r="D64" s="1090"/>
      <c r="E64" s="1091"/>
      <c r="F64" s="1091"/>
      <c r="G64" s="1091"/>
      <c r="H64" s="478" t="s">
        <v>1502</v>
      </c>
      <c r="I64" s="1111"/>
      <c r="J64" s="1093"/>
      <c r="K64" s="1094"/>
      <c r="L64" s="790"/>
    </row>
    <row r="65" spans="1:14">
      <c r="A65" s="791" t="s">
        <v>1653</v>
      </c>
      <c r="B65" s="478"/>
      <c r="C65" s="478" t="s">
        <v>1654</v>
      </c>
      <c r="D65" s="1090">
        <v>45148</v>
      </c>
      <c r="E65" s="1091"/>
      <c r="F65" s="1091"/>
      <c r="G65" s="1091"/>
      <c r="H65" s="478"/>
      <c r="I65" s="1111"/>
      <c r="J65" s="1093"/>
      <c r="K65" s="1094"/>
      <c r="L65" s="790"/>
    </row>
    <row r="66" spans="1:14">
      <c r="A66" s="791" t="s">
        <v>1655</v>
      </c>
      <c r="B66" s="478"/>
      <c r="C66" s="478" t="s">
        <v>1656</v>
      </c>
      <c r="D66" s="1090">
        <v>45148</v>
      </c>
      <c r="E66" s="1091"/>
      <c r="F66" s="1091"/>
      <c r="G66" s="1091"/>
      <c r="H66" s="478"/>
      <c r="I66" s="1111"/>
      <c r="J66" s="1093"/>
      <c r="K66" s="1094"/>
      <c r="L66" s="790"/>
    </row>
    <row r="67" spans="1:14">
      <c r="A67" s="791" t="s">
        <v>1657</v>
      </c>
      <c r="B67" s="478"/>
      <c r="C67" s="478" t="s">
        <v>1658</v>
      </c>
      <c r="D67" s="1090">
        <v>45148</v>
      </c>
      <c r="E67" s="1091"/>
      <c r="F67" s="1091"/>
      <c r="G67" s="1091"/>
      <c r="H67" s="478"/>
      <c r="I67" s="1111"/>
      <c r="J67" s="1093"/>
      <c r="K67" s="1094"/>
      <c r="L67" s="790"/>
    </row>
    <row r="68" spans="1:14">
      <c r="A68" s="791" t="s">
        <v>939</v>
      </c>
      <c r="B68" s="478"/>
      <c r="C68" s="478" t="s">
        <v>1659</v>
      </c>
      <c r="D68" s="1090">
        <v>45148</v>
      </c>
      <c r="E68" s="1091"/>
      <c r="F68" s="1091"/>
      <c r="G68" s="1091"/>
      <c r="H68" s="478"/>
      <c r="I68" s="1111"/>
      <c r="J68" s="1093"/>
      <c r="K68" s="1094"/>
      <c r="L68" s="790"/>
    </row>
    <row r="69" spans="1:14" ht="28.8">
      <c r="A69" s="791" t="s">
        <v>843</v>
      </c>
      <c r="B69" s="478"/>
      <c r="C69" s="478" t="s">
        <v>1660</v>
      </c>
      <c r="D69" s="1090">
        <v>45148</v>
      </c>
      <c r="E69" s="1091"/>
      <c r="F69" s="1634" t="s">
        <v>1661</v>
      </c>
      <c r="G69" s="1401" t="s">
        <v>1662</v>
      </c>
      <c r="H69" s="478" t="s">
        <v>1502</v>
      </c>
      <c r="I69" s="1111">
        <v>45811</v>
      </c>
      <c r="J69" s="1093" t="s">
        <v>1503</v>
      </c>
      <c r="K69" s="1094"/>
      <c r="L69" s="1684" t="s">
        <v>1663</v>
      </c>
    </row>
    <row r="70" spans="1:14">
      <c r="A70" s="791" t="s">
        <v>1664</v>
      </c>
      <c r="B70" s="478" t="s">
        <v>1665</v>
      </c>
      <c r="C70" s="478"/>
      <c r="D70" s="478"/>
      <c r="E70" s="1091">
        <v>624601907</v>
      </c>
      <c r="F70" s="1091"/>
      <c r="G70" s="1091"/>
      <c r="H70" s="478" t="s">
        <v>1502</v>
      </c>
      <c r="I70" s="1111">
        <v>41809</v>
      </c>
      <c r="J70" s="1095" t="s">
        <v>1503</v>
      </c>
      <c r="K70" s="1096"/>
      <c r="L70" s="790"/>
    </row>
    <row r="71" spans="1:14" ht="15.75" customHeight="1">
      <c r="A71" s="791" t="s">
        <v>1666</v>
      </c>
      <c r="B71" s="478" t="s">
        <v>115</v>
      </c>
      <c r="C71" s="1454"/>
      <c r="D71" s="1090">
        <v>45428</v>
      </c>
      <c r="E71" s="1091"/>
      <c r="F71" s="1091" t="s">
        <v>1667</v>
      </c>
      <c r="G71" s="1104" t="s">
        <v>1668</v>
      </c>
      <c r="H71" s="478" t="s">
        <v>1502</v>
      </c>
      <c r="I71" s="1111">
        <v>45671</v>
      </c>
      <c r="J71" s="1093" t="s">
        <v>1503</v>
      </c>
      <c r="K71" s="1094"/>
      <c r="L71" s="790"/>
    </row>
    <row r="72" spans="1:14">
      <c r="A72" s="791" t="s">
        <v>1669</v>
      </c>
      <c r="B72" s="478" t="s">
        <v>1670</v>
      </c>
      <c r="C72" s="478"/>
      <c r="D72" s="478"/>
      <c r="E72" s="1091"/>
      <c r="F72" s="1091"/>
      <c r="G72" s="1091"/>
      <c r="H72" s="478" t="s">
        <v>1502</v>
      </c>
      <c r="I72" s="1111">
        <v>41789</v>
      </c>
      <c r="J72" s="1097" t="s">
        <v>1585</v>
      </c>
      <c r="K72" s="1098"/>
      <c r="L72" s="790"/>
    </row>
    <row r="73" spans="1:14">
      <c r="A73" s="791" t="s">
        <v>1671</v>
      </c>
      <c r="B73" s="478"/>
      <c r="C73" s="478" t="s">
        <v>1672</v>
      </c>
      <c r="D73" s="1090">
        <v>45148</v>
      </c>
      <c r="E73" s="1091"/>
      <c r="F73" s="1091"/>
      <c r="G73" s="1091"/>
      <c r="H73" s="478"/>
      <c r="I73" s="1111"/>
      <c r="J73" s="1093"/>
      <c r="K73" s="1094"/>
      <c r="L73" s="790"/>
    </row>
    <row r="74" spans="1:14">
      <c r="A74" s="791" t="s">
        <v>1673</v>
      </c>
      <c r="B74" s="478"/>
      <c r="C74" s="478" t="s">
        <v>1674</v>
      </c>
      <c r="D74" s="1090">
        <v>45148</v>
      </c>
      <c r="E74" s="1091"/>
      <c r="F74" s="1091"/>
      <c r="G74" s="1091"/>
      <c r="H74" s="478"/>
      <c r="I74" s="1111"/>
      <c r="J74" s="1093"/>
      <c r="K74" s="1094"/>
      <c r="L74" s="790"/>
    </row>
    <row r="75" spans="1:14">
      <c r="A75" s="791" t="s">
        <v>1675</v>
      </c>
      <c r="B75" s="478"/>
      <c r="C75" s="478" t="s">
        <v>1676</v>
      </c>
      <c r="D75" s="1090">
        <v>45148</v>
      </c>
      <c r="E75" s="1091"/>
      <c r="F75" s="1091"/>
      <c r="G75" s="1091"/>
      <c r="H75" s="478"/>
      <c r="I75" s="1111"/>
      <c r="J75" s="1093"/>
      <c r="K75" s="1094"/>
      <c r="L75" s="790"/>
    </row>
    <row r="76" spans="1:14">
      <c r="A76" s="791" t="s">
        <v>1677</v>
      </c>
      <c r="B76" s="478"/>
      <c r="C76" s="478" t="s">
        <v>1678</v>
      </c>
      <c r="D76" s="1090">
        <v>45148</v>
      </c>
      <c r="E76" s="1091"/>
      <c r="F76" s="1091"/>
      <c r="G76" s="1091"/>
      <c r="H76" s="478"/>
      <c r="I76" s="1111"/>
      <c r="J76" s="1093"/>
      <c r="K76" s="1094"/>
      <c r="L76" s="790"/>
    </row>
    <row r="77" spans="1:14">
      <c r="A77" s="791" t="s">
        <v>1679</v>
      </c>
      <c r="B77" s="478" t="s">
        <v>1680</v>
      </c>
      <c r="C77" s="478"/>
      <c r="D77" s="478"/>
      <c r="E77" s="1091" t="s">
        <v>1681</v>
      </c>
      <c r="F77" s="1091"/>
      <c r="G77" s="1091"/>
      <c r="H77" s="478" t="s">
        <v>1502</v>
      </c>
      <c r="I77" s="1111">
        <v>42094</v>
      </c>
      <c r="J77" s="1093" t="s">
        <v>1503</v>
      </c>
      <c r="K77" s="1094"/>
      <c r="L77" s="790"/>
    </row>
    <row r="78" spans="1:14">
      <c r="A78" s="791" t="s">
        <v>1682</v>
      </c>
      <c r="B78" s="478" t="s">
        <v>1683</v>
      </c>
      <c r="C78" s="478"/>
      <c r="D78" s="1090">
        <v>45663</v>
      </c>
      <c r="E78" s="1091"/>
      <c r="F78" s="1401"/>
      <c r="G78" s="1091"/>
      <c r="H78" s="478"/>
      <c r="I78" s="1111">
        <v>45528</v>
      </c>
      <c r="J78" s="1093" t="s">
        <v>1503</v>
      </c>
      <c r="K78" s="1094"/>
      <c r="L78" s="790" t="s">
        <v>1684</v>
      </c>
    </row>
    <row r="79" spans="1:14">
      <c r="A79" s="791" t="s">
        <v>1685</v>
      </c>
      <c r="B79" s="478"/>
      <c r="C79" s="788" t="s">
        <v>1686</v>
      </c>
      <c r="D79" s="1099">
        <v>45148</v>
      </c>
      <c r="E79" s="1100"/>
      <c r="F79" s="1100"/>
      <c r="G79" s="1100"/>
      <c r="H79" s="478"/>
      <c r="I79" s="1363"/>
      <c r="J79" s="1093"/>
      <c r="K79" s="1094"/>
      <c r="L79" s="790"/>
    </row>
    <row r="80" spans="1:14" ht="15.6">
      <c r="A80" s="1101" t="s">
        <v>1687</v>
      </c>
      <c r="B80" s="1102"/>
      <c r="C80" s="1102" t="s">
        <v>1688</v>
      </c>
      <c r="D80" s="1103">
        <v>45148</v>
      </c>
      <c r="E80" s="1104"/>
      <c r="F80" s="1104"/>
      <c r="G80" s="1104"/>
      <c r="H80" s="1102"/>
      <c r="I80" s="1364"/>
      <c r="J80" s="1105"/>
      <c r="K80" s="1106"/>
      <c r="L80" s="790"/>
      <c r="N80" s="1577"/>
    </row>
    <row r="81" spans="1:14" ht="15.6">
      <c r="A81" s="791" t="s">
        <v>1689</v>
      </c>
      <c r="B81" s="478" t="s">
        <v>1543</v>
      </c>
      <c r="C81" s="478"/>
      <c r="D81" s="478"/>
      <c r="E81" s="1091" t="s">
        <v>1690</v>
      </c>
      <c r="F81" s="1091"/>
      <c r="G81" s="1091"/>
      <c r="H81" s="478" t="s">
        <v>1502</v>
      </c>
      <c r="I81" s="1111">
        <v>42142</v>
      </c>
      <c r="J81" s="1095" t="s">
        <v>1503</v>
      </c>
      <c r="K81" s="1096"/>
      <c r="L81" s="790"/>
      <c r="N81" s="1577"/>
    </row>
    <row r="82" spans="1:14">
      <c r="A82" s="791" t="s">
        <v>1691</v>
      </c>
      <c r="B82" s="478" t="s">
        <v>1692</v>
      </c>
      <c r="C82" s="478"/>
      <c r="D82" s="478"/>
      <c r="E82" s="1091" t="s">
        <v>1693</v>
      </c>
      <c r="F82" s="1091"/>
      <c r="G82" s="1091"/>
      <c r="H82" s="478" t="s">
        <v>1502</v>
      </c>
      <c r="I82" s="1111">
        <v>41744</v>
      </c>
      <c r="J82" s="1095" t="s">
        <v>1503</v>
      </c>
      <c r="K82" s="1096"/>
    </row>
    <row r="83" spans="1:14">
      <c r="A83" s="1101" t="s">
        <v>1694</v>
      </c>
      <c r="B83" s="1102"/>
      <c r="C83" s="1102" t="s">
        <v>1695</v>
      </c>
      <c r="D83" s="1103">
        <v>45148</v>
      </c>
      <c r="E83" s="1104"/>
      <c r="F83" s="1104"/>
      <c r="G83" s="1104" t="s">
        <v>1696</v>
      </c>
      <c r="H83" s="1102" t="s">
        <v>1502</v>
      </c>
      <c r="I83" s="1364">
        <v>45533</v>
      </c>
      <c r="J83" s="1105"/>
      <c r="K83" s="1106"/>
      <c r="L83" t="s">
        <v>1697</v>
      </c>
    </row>
    <row r="84" spans="1:14">
      <c r="A84" s="791" t="s">
        <v>1698</v>
      </c>
      <c r="B84" s="478"/>
      <c r="C84" s="478" t="s">
        <v>1699</v>
      </c>
      <c r="D84" s="1090">
        <v>45148</v>
      </c>
      <c r="E84" s="1091"/>
      <c r="F84" s="1091"/>
      <c r="G84" s="1091"/>
      <c r="H84" s="478"/>
      <c r="I84" s="1111"/>
      <c r="J84" s="1093"/>
      <c r="K84" s="1094"/>
      <c r="L84" s="790"/>
    </row>
    <row r="85" spans="1:14">
      <c r="A85" s="791" t="s">
        <v>1700</v>
      </c>
      <c r="B85" s="478" t="s">
        <v>1701</v>
      </c>
      <c r="C85" s="478"/>
      <c r="D85" s="478"/>
      <c r="E85" s="1091" t="s">
        <v>1702</v>
      </c>
      <c r="F85" s="1091"/>
      <c r="G85" s="1091"/>
      <c r="H85" s="478" t="s">
        <v>1502</v>
      </c>
      <c r="I85" s="1111">
        <v>41579</v>
      </c>
      <c r="J85" s="1095" t="s">
        <v>1503</v>
      </c>
      <c r="K85" s="1096"/>
      <c r="L85" s="790"/>
    </row>
    <row r="86" spans="1:14">
      <c r="A86" s="791" t="s">
        <v>1703</v>
      </c>
      <c r="B86" s="478"/>
      <c r="C86" s="478" t="s">
        <v>1704</v>
      </c>
      <c r="D86" s="1090">
        <v>45148</v>
      </c>
      <c r="E86" s="1091"/>
      <c r="F86" s="1091"/>
      <c r="G86" s="1091"/>
      <c r="H86" s="478"/>
      <c r="I86" s="1111"/>
      <c r="J86" s="1093"/>
      <c r="K86" s="1094"/>
      <c r="L86" s="790"/>
    </row>
    <row r="87" spans="1:14">
      <c r="A87" s="791" t="s">
        <v>1705</v>
      </c>
      <c r="B87" s="478" t="s">
        <v>1706</v>
      </c>
      <c r="C87" s="478"/>
      <c r="D87" s="478"/>
      <c r="E87" s="1091" t="s">
        <v>1707</v>
      </c>
      <c r="F87" s="1091"/>
      <c r="G87" s="1091"/>
      <c r="H87" s="478" t="s">
        <v>1502</v>
      </c>
      <c r="I87" s="1111">
        <v>41596</v>
      </c>
      <c r="J87" s="1093" t="s">
        <v>1503</v>
      </c>
      <c r="K87" s="1094"/>
      <c r="L87" s="790"/>
    </row>
    <row r="88" spans="1:14">
      <c r="A88" s="791" t="s">
        <v>1708</v>
      </c>
      <c r="B88" s="478"/>
      <c r="C88" s="478" t="s">
        <v>1709</v>
      </c>
      <c r="D88" s="1090">
        <v>45148</v>
      </c>
      <c r="E88" s="1091"/>
      <c r="F88" s="1091"/>
      <c r="G88" s="1091"/>
      <c r="H88" s="478"/>
      <c r="I88" s="1111"/>
      <c r="J88" s="1093"/>
      <c r="K88" s="1094"/>
      <c r="L88" s="790"/>
    </row>
    <row r="89" spans="1:14">
      <c r="A89" s="791" t="s">
        <v>1710</v>
      </c>
      <c r="B89" s="478"/>
      <c r="C89" s="478" t="s">
        <v>1711</v>
      </c>
      <c r="D89" s="1090">
        <v>45148</v>
      </c>
      <c r="E89" s="1091"/>
      <c r="F89" s="1091"/>
      <c r="G89" s="1091"/>
      <c r="H89" s="478"/>
      <c r="I89" s="1111"/>
      <c r="J89" s="1093"/>
      <c r="K89" s="1094"/>
      <c r="L89" s="790"/>
    </row>
    <row r="90" spans="1:14">
      <c r="A90" s="791" t="s">
        <v>1712</v>
      </c>
      <c r="B90" s="478" t="s">
        <v>1713</v>
      </c>
      <c r="C90" s="478"/>
      <c r="D90" s="1090">
        <v>45301</v>
      </c>
      <c r="E90" s="1091"/>
      <c r="F90" s="1091" t="s">
        <v>1714</v>
      </c>
      <c r="G90" s="1091" t="s">
        <v>1715</v>
      </c>
      <c r="H90" s="478" t="s">
        <v>1502</v>
      </c>
      <c r="I90" s="1111">
        <v>45525</v>
      </c>
      <c r="J90" s="1093" t="s">
        <v>1503</v>
      </c>
      <c r="K90" s="1094"/>
      <c r="L90" s="790"/>
    </row>
    <row r="91" spans="1:14">
      <c r="A91" s="791" t="s">
        <v>1716</v>
      </c>
      <c r="B91" s="478"/>
      <c r="C91" s="478" t="s">
        <v>1717</v>
      </c>
      <c r="D91" s="1090">
        <v>45148</v>
      </c>
      <c r="E91" s="1091"/>
      <c r="F91" s="1091"/>
      <c r="G91" s="1091"/>
      <c r="H91" s="478"/>
      <c r="I91" s="1111"/>
      <c r="J91" s="1093"/>
      <c r="K91" s="1094"/>
      <c r="L91" s="790"/>
    </row>
    <row r="92" spans="1:14">
      <c r="A92" s="791" t="s">
        <v>1718</v>
      </c>
      <c r="B92" s="478" t="s">
        <v>1719</v>
      </c>
      <c r="C92" s="478"/>
      <c r="D92" s="1090"/>
      <c r="E92" s="1091"/>
      <c r="F92" s="1091" t="s">
        <v>1720</v>
      </c>
      <c r="G92" s="1091" t="s">
        <v>1721</v>
      </c>
      <c r="H92" s="478" t="s">
        <v>1502</v>
      </c>
      <c r="I92" s="1111">
        <v>46157</v>
      </c>
      <c r="J92" s="1093"/>
      <c r="K92" s="1094"/>
      <c r="L92" s="790"/>
    </row>
    <row r="93" spans="1:14">
      <c r="A93" s="791" t="s">
        <v>1079</v>
      </c>
      <c r="B93" s="478"/>
      <c r="C93" s="478" t="s">
        <v>1722</v>
      </c>
      <c r="D93" s="1090">
        <v>45148</v>
      </c>
      <c r="E93" s="1091"/>
      <c r="F93" s="1091"/>
      <c r="G93" s="1091"/>
      <c r="H93" s="478"/>
      <c r="I93" s="1111"/>
      <c r="J93" s="1093"/>
      <c r="K93" s="1094"/>
      <c r="L93" s="790"/>
    </row>
    <row r="94" spans="1:14">
      <c r="A94" s="791" t="s">
        <v>1723</v>
      </c>
      <c r="B94" s="478"/>
      <c r="C94" s="478" t="s">
        <v>1724</v>
      </c>
      <c r="D94" s="1090">
        <v>45148</v>
      </c>
      <c r="E94" s="1091"/>
      <c r="F94" s="1091"/>
      <c r="G94" s="1091"/>
      <c r="H94" s="478"/>
      <c r="I94" s="1111"/>
      <c r="J94" s="1093"/>
      <c r="K94" s="1094"/>
      <c r="L94" s="790"/>
    </row>
    <row r="95" spans="1:14">
      <c r="A95" s="791" t="s">
        <v>1725</v>
      </c>
      <c r="B95" s="478"/>
      <c r="C95" s="478" t="s">
        <v>1726</v>
      </c>
      <c r="D95" s="1090">
        <v>45148</v>
      </c>
      <c r="E95" s="1091"/>
      <c r="F95" s="1091"/>
      <c r="G95" s="1091"/>
      <c r="H95" s="478"/>
      <c r="I95" s="1111"/>
      <c r="J95" s="1093"/>
      <c r="K95" s="1094"/>
      <c r="L95" s="790"/>
    </row>
    <row r="96" spans="1:14">
      <c r="A96" s="791" t="s">
        <v>1727</v>
      </c>
      <c r="B96" s="478" t="s">
        <v>1728</v>
      </c>
      <c r="C96" s="478"/>
      <c r="D96" s="1090">
        <v>45265</v>
      </c>
      <c r="E96" s="1091"/>
      <c r="F96" s="1091" t="s">
        <v>1729</v>
      </c>
      <c r="G96" s="1091" t="s">
        <v>1730</v>
      </c>
      <c r="H96" s="478" t="s">
        <v>1502</v>
      </c>
      <c r="I96" s="1111">
        <v>45375</v>
      </c>
      <c r="J96" s="1093"/>
      <c r="K96" s="1094"/>
      <c r="L96" s="790"/>
    </row>
    <row r="97" spans="1:14">
      <c r="A97" s="791" t="s">
        <v>1731</v>
      </c>
      <c r="B97" s="478"/>
      <c r="C97" s="478" t="s">
        <v>1732</v>
      </c>
      <c r="D97" s="1090">
        <v>45148</v>
      </c>
      <c r="E97" s="1091"/>
      <c r="F97" s="1091"/>
      <c r="G97" s="1091"/>
      <c r="H97" s="478"/>
      <c r="I97" s="1111"/>
      <c r="J97" s="1093"/>
      <c r="K97" s="1094"/>
      <c r="L97" s="790"/>
    </row>
    <row r="98" spans="1:14">
      <c r="A98" s="791" t="s">
        <v>1733</v>
      </c>
      <c r="B98" s="478" t="s">
        <v>1734</v>
      </c>
      <c r="C98" s="478" t="s">
        <v>1735</v>
      </c>
      <c r="D98" s="1090">
        <v>45412</v>
      </c>
      <c r="E98" s="1091"/>
      <c r="F98" s="1091" t="s">
        <v>1736</v>
      </c>
      <c r="G98" s="1091" t="s">
        <v>1737</v>
      </c>
      <c r="H98" s="478" t="s">
        <v>1502</v>
      </c>
      <c r="I98" s="1111">
        <v>45638</v>
      </c>
      <c r="J98" s="1093" t="s">
        <v>1503</v>
      </c>
      <c r="K98" s="1094"/>
      <c r="L98" s="790"/>
    </row>
    <row r="99" spans="1:14">
      <c r="A99" s="791" t="s">
        <v>1738</v>
      </c>
      <c r="B99" s="478"/>
      <c r="C99" s="478" t="s">
        <v>1739</v>
      </c>
      <c r="D99" s="1090">
        <v>45148</v>
      </c>
      <c r="E99" s="1091"/>
      <c r="F99" s="1091"/>
      <c r="G99" s="1091"/>
      <c r="H99" s="478"/>
      <c r="I99" s="1111"/>
      <c r="J99" s="1093"/>
      <c r="K99" s="1094"/>
      <c r="L99" s="790"/>
    </row>
    <row r="100" spans="1:14">
      <c r="A100" s="791" t="s">
        <v>1740</v>
      </c>
      <c r="B100" s="478" t="s">
        <v>1741</v>
      </c>
      <c r="C100" s="478" t="s">
        <v>1742</v>
      </c>
      <c r="D100" s="1090">
        <v>45148</v>
      </c>
      <c r="E100" s="1091" t="s">
        <v>1743</v>
      </c>
      <c r="F100" s="1091"/>
      <c r="G100" s="1091"/>
      <c r="H100" s="478" t="s">
        <v>1502</v>
      </c>
      <c r="I100" s="1111">
        <v>41579</v>
      </c>
      <c r="J100" s="1095" t="s">
        <v>1503</v>
      </c>
      <c r="K100" s="1096"/>
      <c r="L100" s="790"/>
    </row>
    <row r="101" spans="1:14">
      <c r="A101" s="791" t="s">
        <v>1744</v>
      </c>
      <c r="B101" s="478" t="s">
        <v>1741</v>
      </c>
      <c r="C101" s="478"/>
      <c r="D101" s="478"/>
      <c r="E101" s="1091" t="s">
        <v>1745</v>
      </c>
      <c r="F101" s="1091"/>
      <c r="G101" s="1091"/>
      <c r="H101" s="478" t="s">
        <v>1502</v>
      </c>
      <c r="I101" s="1111">
        <v>41579</v>
      </c>
      <c r="J101" s="1095" t="s">
        <v>1503</v>
      </c>
      <c r="K101" s="1096"/>
      <c r="L101" s="790"/>
    </row>
    <row r="102" spans="1:14">
      <c r="A102" s="791" t="s">
        <v>1746</v>
      </c>
      <c r="B102" s="478" t="s">
        <v>553</v>
      </c>
      <c r="C102" s="478" t="s">
        <v>1747</v>
      </c>
      <c r="D102" s="1090">
        <v>45148</v>
      </c>
      <c r="E102" s="1091" t="s">
        <v>1748</v>
      </c>
      <c r="F102" s="1091"/>
      <c r="G102" s="1091"/>
      <c r="H102" s="478" t="s">
        <v>1502</v>
      </c>
      <c r="I102" s="1111">
        <v>41579</v>
      </c>
      <c r="J102" s="1095" t="s">
        <v>1503</v>
      </c>
      <c r="K102" s="1096"/>
      <c r="L102" s="790"/>
    </row>
    <row r="103" spans="1:14" s="1064" customFormat="1">
      <c r="A103" s="1425" t="s">
        <v>1749</v>
      </c>
      <c r="B103" s="1426" t="s">
        <v>1750</v>
      </c>
      <c r="C103" s="1426"/>
      <c r="D103" s="1427">
        <v>45385</v>
      </c>
      <c r="E103" s="1428" t="s">
        <v>1751</v>
      </c>
      <c r="F103" s="1429" t="s">
        <v>1752</v>
      </c>
      <c r="G103" s="1428" t="s">
        <v>1753</v>
      </c>
      <c r="H103" s="1426" t="s">
        <v>1502</v>
      </c>
      <c r="I103" s="1365">
        <v>45707</v>
      </c>
      <c r="J103" s="1430" t="s">
        <v>1503</v>
      </c>
      <c r="K103" s="1431"/>
      <c r="L103" s="1432"/>
    </row>
    <row r="104" spans="1:14">
      <c r="A104" s="791" t="s">
        <v>1754</v>
      </c>
      <c r="B104" s="478" t="s">
        <v>1755</v>
      </c>
      <c r="C104" s="478"/>
      <c r="D104" s="478"/>
      <c r="E104" s="1091"/>
      <c r="F104" s="1091"/>
      <c r="G104" s="1091"/>
      <c r="H104" s="478" t="s">
        <v>1502</v>
      </c>
      <c r="I104" s="1111">
        <v>45077</v>
      </c>
      <c r="J104" s="1095" t="s">
        <v>1503</v>
      </c>
      <c r="K104" s="1096"/>
      <c r="L104" s="790" t="s">
        <v>1756</v>
      </c>
    </row>
    <row r="105" spans="1:14">
      <c r="A105" s="791" t="s">
        <v>1757</v>
      </c>
      <c r="B105" s="478"/>
      <c r="C105" s="478" t="s">
        <v>1758</v>
      </c>
      <c r="D105" s="1090">
        <v>45148</v>
      </c>
      <c r="E105" s="1091"/>
      <c r="F105" s="1091"/>
      <c r="G105" s="1091"/>
      <c r="H105" s="478"/>
      <c r="I105" s="1111"/>
      <c r="J105" s="1093"/>
      <c r="K105" s="1094"/>
      <c r="L105" s="790"/>
    </row>
    <row r="106" spans="1:14">
      <c r="A106" s="791" t="s">
        <v>1759</v>
      </c>
      <c r="B106" s="478"/>
      <c r="C106" s="478" t="s">
        <v>1760</v>
      </c>
      <c r="D106" s="1090">
        <v>45148</v>
      </c>
      <c r="E106" s="1091"/>
      <c r="F106" s="1091"/>
      <c r="G106" s="1091"/>
      <c r="H106" s="478"/>
      <c r="I106" s="1111"/>
      <c r="J106" s="1093"/>
      <c r="K106" s="1094"/>
      <c r="L106" s="790"/>
    </row>
    <row r="107" spans="1:14">
      <c r="A107" s="791" t="s">
        <v>1301</v>
      </c>
      <c r="B107" s="478" t="s">
        <v>1302</v>
      </c>
      <c r="C107" s="478" t="s">
        <v>1761</v>
      </c>
      <c r="D107" s="1090">
        <v>45971</v>
      </c>
      <c r="E107" s="1091"/>
      <c r="F107" s="1091" t="s">
        <v>1762</v>
      </c>
      <c r="G107" s="1091" t="s">
        <v>1763</v>
      </c>
      <c r="H107" s="478" t="s">
        <v>1502</v>
      </c>
      <c r="I107" s="1111">
        <v>46002</v>
      </c>
      <c r="J107" s="1093" t="s">
        <v>1503</v>
      </c>
      <c r="K107" s="1094"/>
      <c r="L107" s="790"/>
    </row>
    <row r="108" spans="1:14">
      <c r="A108" s="791" t="s">
        <v>1764</v>
      </c>
      <c r="B108" s="478" t="s">
        <v>1765</v>
      </c>
      <c r="C108" s="478"/>
      <c r="D108" s="478"/>
      <c r="E108" s="1091" t="s">
        <v>1766</v>
      </c>
      <c r="F108" s="1091"/>
      <c r="G108" s="1091"/>
      <c r="H108" s="478" t="s">
        <v>1502</v>
      </c>
      <c r="I108" s="1111">
        <v>41984</v>
      </c>
      <c r="J108" s="1095" t="s">
        <v>1503</v>
      </c>
      <c r="K108" s="1096"/>
      <c r="L108" s="790"/>
    </row>
    <row r="109" spans="1:14">
      <c r="A109" s="791" t="s">
        <v>1767</v>
      </c>
      <c r="B109" s="478"/>
      <c r="C109" s="478" t="s">
        <v>1768</v>
      </c>
      <c r="D109" s="1090">
        <v>45148</v>
      </c>
      <c r="E109" s="1091"/>
      <c r="F109" s="1091"/>
      <c r="G109" s="1091"/>
      <c r="H109" s="478"/>
      <c r="I109" s="1111"/>
      <c r="J109" s="1093"/>
      <c r="K109" s="1094"/>
      <c r="L109" s="790"/>
    </row>
    <row r="110" spans="1:14">
      <c r="A110" s="791" t="s">
        <v>1769</v>
      </c>
      <c r="B110" s="478" t="s">
        <v>1770</v>
      </c>
      <c r="C110" s="478"/>
      <c r="D110" s="478"/>
      <c r="E110" s="1091" t="s">
        <v>1771</v>
      </c>
      <c r="F110" s="1091"/>
      <c r="G110" s="1091"/>
      <c r="H110" s="478" t="s">
        <v>1502</v>
      </c>
      <c r="I110" s="1111">
        <v>42074</v>
      </c>
      <c r="J110" s="1093" t="s">
        <v>1503</v>
      </c>
      <c r="K110" s="1094"/>
      <c r="L110" s="790"/>
    </row>
    <row r="111" spans="1:14">
      <c r="A111" s="791" t="s">
        <v>1772</v>
      </c>
      <c r="B111" s="478"/>
      <c r="C111" s="478" t="s">
        <v>1773</v>
      </c>
      <c r="D111" s="1090">
        <v>45148</v>
      </c>
      <c r="E111" s="1091"/>
      <c r="F111" s="1091"/>
      <c r="G111" s="1091"/>
      <c r="H111" s="478"/>
      <c r="I111" s="1111"/>
      <c r="J111" s="1093"/>
      <c r="K111" s="1094"/>
      <c r="L111" s="790"/>
    </row>
    <row r="112" spans="1:14">
      <c r="A112" s="791" t="s">
        <v>1774</v>
      </c>
      <c r="B112" s="478" t="s">
        <v>1775</v>
      </c>
      <c r="C112" s="478" t="s">
        <v>1776</v>
      </c>
      <c r="D112" s="1090">
        <v>45148</v>
      </c>
      <c r="E112" s="1091" t="s">
        <v>1777</v>
      </c>
      <c r="F112" s="1091" t="s">
        <v>1778</v>
      </c>
      <c r="G112" s="1091" t="s">
        <v>1779</v>
      </c>
      <c r="H112" s="478" t="s">
        <v>1502</v>
      </c>
      <c r="I112" s="1111">
        <v>45045</v>
      </c>
      <c r="J112" s="1095" t="s">
        <v>1503</v>
      </c>
      <c r="K112" s="1096"/>
      <c r="L112" s="1092" t="s">
        <v>1780</v>
      </c>
      <c r="N112" s="1115" t="s">
        <v>1781</v>
      </c>
    </row>
    <row r="113" spans="1:14" ht="28.8">
      <c r="A113" s="1646" t="s">
        <v>1782</v>
      </c>
      <c r="B113" s="478" t="s">
        <v>1783</v>
      </c>
      <c r="C113" s="478"/>
      <c r="D113" s="1090">
        <v>45748</v>
      </c>
      <c r="E113" s="1091"/>
      <c r="F113" s="1401" t="s">
        <v>1784</v>
      </c>
      <c r="G113" s="1091"/>
      <c r="H113" s="478" t="s">
        <v>1502</v>
      </c>
      <c r="I113" s="1111"/>
      <c r="J113" s="1093"/>
      <c r="K113" s="1094"/>
      <c r="L113" s="1686"/>
      <c r="N113" s="1115"/>
    </row>
    <row r="114" spans="1:14">
      <c r="A114" s="791" t="s">
        <v>1785</v>
      </c>
      <c r="B114" s="478"/>
      <c r="C114" s="478" t="s">
        <v>1786</v>
      </c>
      <c r="D114" s="1090">
        <v>45148</v>
      </c>
      <c r="E114" s="1091"/>
      <c r="F114" s="1091"/>
      <c r="G114" s="1091"/>
      <c r="H114" s="478"/>
      <c r="I114" s="1111"/>
      <c r="J114" s="1093"/>
      <c r="K114" s="1094"/>
      <c r="L114" s="790"/>
    </row>
    <row r="115" spans="1:14">
      <c r="A115" s="791" t="s">
        <v>1787</v>
      </c>
      <c r="B115" s="478" t="s">
        <v>1788</v>
      </c>
      <c r="C115" s="478" t="s">
        <v>1789</v>
      </c>
      <c r="D115" s="1090">
        <v>45148</v>
      </c>
      <c r="E115" s="1108" t="s">
        <v>1790</v>
      </c>
      <c r="F115" s="1108"/>
      <c r="G115" s="1108"/>
      <c r="H115" s="478" t="s">
        <v>1502</v>
      </c>
      <c r="I115" s="1111">
        <v>41813</v>
      </c>
      <c r="J115" s="1095" t="s">
        <v>1503</v>
      </c>
      <c r="K115" s="1096"/>
      <c r="L115" s="790"/>
    </row>
    <row r="116" spans="1:14">
      <c r="A116" s="791" t="s">
        <v>1791</v>
      </c>
      <c r="B116" s="478"/>
      <c r="C116" s="478" t="s">
        <v>1792</v>
      </c>
      <c r="D116" s="1090">
        <v>45148</v>
      </c>
      <c r="E116" s="1091"/>
      <c r="F116" s="1091"/>
      <c r="G116" s="1091"/>
      <c r="H116" s="478"/>
      <c r="I116" s="1111"/>
      <c r="J116" s="1093"/>
      <c r="K116" s="1094"/>
      <c r="L116" s="790"/>
    </row>
    <row r="117" spans="1:14">
      <c r="A117" s="791" t="s">
        <v>1793</v>
      </c>
      <c r="B117" s="478"/>
      <c r="C117" s="478" t="s">
        <v>1794</v>
      </c>
      <c r="D117" s="1090">
        <v>45148</v>
      </c>
      <c r="E117" s="1091"/>
      <c r="F117" s="1091"/>
      <c r="G117" s="1091"/>
      <c r="H117" s="478"/>
      <c r="I117" s="1111"/>
      <c r="J117" s="1093"/>
      <c r="K117" s="1094"/>
      <c r="L117" s="790"/>
    </row>
    <row r="118" spans="1:14">
      <c r="A118" s="791" t="s">
        <v>1795</v>
      </c>
      <c r="B118" s="478"/>
      <c r="C118" s="478" t="s">
        <v>1796</v>
      </c>
      <c r="D118" s="1090">
        <v>45148</v>
      </c>
      <c r="E118" s="1091"/>
      <c r="F118" s="1091"/>
      <c r="G118" s="1091"/>
      <c r="H118" s="478"/>
      <c r="I118" s="1111"/>
      <c r="J118" s="1093"/>
      <c r="K118" s="1094"/>
      <c r="L118" s="790"/>
    </row>
    <row r="119" spans="1:14">
      <c r="A119" s="791" t="s">
        <v>1797</v>
      </c>
      <c r="B119" s="478" t="s">
        <v>1798</v>
      </c>
      <c r="C119" s="478"/>
      <c r="D119" s="1090"/>
      <c r="E119" s="1091"/>
      <c r="F119" s="1091" t="s">
        <v>1799</v>
      </c>
      <c r="G119" s="1091" t="s">
        <v>1800</v>
      </c>
      <c r="H119" s="478" t="s">
        <v>1502</v>
      </c>
      <c r="I119" s="1111">
        <v>45988</v>
      </c>
      <c r="J119" s="1093" t="s">
        <v>1503</v>
      </c>
      <c r="K119" s="1094"/>
      <c r="L119" s="790"/>
    </row>
    <row r="120" spans="1:14">
      <c r="A120" s="791" t="s">
        <v>1801</v>
      </c>
      <c r="B120" s="478" t="s">
        <v>1802</v>
      </c>
      <c r="C120" s="478"/>
      <c r="D120" s="478"/>
      <c r="E120" s="1091" t="s">
        <v>1803</v>
      </c>
      <c r="F120" s="1091"/>
      <c r="G120" s="1091"/>
      <c r="H120" s="478" t="s">
        <v>1502</v>
      </c>
      <c r="I120" s="1111">
        <v>41579</v>
      </c>
      <c r="J120" s="1095" t="s">
        <v>1503</v>
      </c>
      <c r="K120" s="1096"/>
      <c r="L120" s="790"/>
    </row>
    <row r="121" spans="1:14">
      <c r="A121" s="791" t="s">
        <v>1804</v>
      </c>
      <c r="B121" s="478" t="s">
        <v>1543</v>
      </c>
      <c r="C121" s="478"/>
      <c r="D121" s="478"/>
      <c r="E121" s="1091" t="s">
        <v>1805</v>
      </c>
      <c r="F121" s="1091"/>
      <c r="G121" s="1091"/>
      <c r="H121" s="478" t="s">
        <v>1502</v>
      </c>
      <c r="I121" s="1111">
        <v>42142</v>
      </c>
      <c r="J121" s="1095" t="s">
        <v>1503</v>
      </c>
      <c r="K121" s="1096"/>
      <c r="L121" s="790"/>
    </row>
    <row r="122" spans="1:14">
      <c r="A122" s="791" t="s">
        <v>1806</v>
      </c>
      <c r="B122" s="478"/>
      <c r="C122" s="478" t="s">
        <v>1807</v>
      </c>
      <c r="D122" s="1090">
        <v>45148</v>
      </c>
      <c r="E122" s="1091"/>
      <c r="F122" s="1091"/>
      <c r="G122" s="1091"/>
      <c r="H122" s="478"/>
      <c r="I122" s="1111"/>
      <c r="J122" s="1093"/>
      <c r="K122" s="1094"/>
      <c r="L122" s="790"/>
    </row>
    <row r="123" spans="1:14">
      <c r="A123" s="791" t="s">
        <v>1184</v>
      </c>
      <c r="B123" s="478" t="s">
        <v>1808</v>
      </c>
      <c r="C123" s="478"/>
      <c r="D123" s="1090">
        <v>45412</v>
      </c>
      <c r="E123" s="1091"/>
      <c r="F123" s="1091"/>
      <c r="G123" s="1091"/>
      <c r="H123" s="478"/>
      <c r="I123" s="1111"/>
      <c r="J123" s="1093"/>
      <c r="K123" s="1094"/>
      <c r="L123" s="790"/>
    </row>
    <row r="124" spans="1:14">
      <c r="A124" s="791" t="s">
        <v>1809</v>
      </c>
      <c r="B124" s="478" t="s">
        <v>1810</v>
      </c>
      <c r="C124" s="478" t="s">
        <v>1811</v>
      </c>
      <c r="D124" s="1090">
        <v>45148</v>
      </c>
      <c r="E124" s="1091" t="s">
        <v>1812</v>
      </c>
      <c r="F124" s="1091" t="s">
        <v>1813</v>
      </c>
      <c r="G124" s="1091" t="s">
        <v>1814</v>
      </c>
      <c r="H124" s="478" t="s">
        <v>1502</v>
      </c>
      <c r="I124" s="1111">
        <v>45472</v>
      </c>
      <c r="J124" s="1095" t="s">
        <v>1503</v>
      </c>
      <c r="K124" s="1096"/>
      <c r="L124" s="790"/>
    </row>
    <row r="125" spans="1:14">
      <c r="A125" s="791" t="s">
        <v>1815</v>
      </c>
      <c r="B125" s="478" t="s">
        <v>1816</v>
      </c>
      <c r="C125" s="478" t="s">
        <v>1817</v>
      </c>
      <c r="D125" s="1090">
        <v>45148</v>
      </c>
      <c r="E125" s="1091"/>
      <c r="F125" s="1091" t="s">
        <v>1818</v>
      </c>
      <c r="G125" s="1091" t="s">
        <v>1819</v>
      </c>
      <c r="H125" s="478" t="s">
        <v>1502</v>
      </c>
      <c r="I125" s="1111"/>
      <c r="J125" s="1095"/>
      <c r="K125" s="1096"/>
      <c r="L125" s="790"/>
    </row>
    <row r="126" spans="1:14">
      <c r="A126" s="791" t="s">
        <v>1820</v>
      </c>
      <c r="B126" s="478"/>
      <c r="C126" s="478" t="s">
        <v>1821</v>
      </c>
      <c r="D126" s="1090">
        <v>45148</v>
      </c>
      <c r="E126" s="1091"/>
      <c r="F126" s="1091"/>
      <c r="G126" s="1091"/>
      <c r="H126" s="478"/>
      <c r="I126" s="1111"/>
      <c r="J126" s="1093"/>
      <c r="K126" s="1094"/>
      <c r="L126" s="790"/>
    </row>
    <row r="127" spans="1:14">
      <c r="A127" s="791" t="s">
        <v>1822</v>
      </c>
      <c r="B127" s="478" t="s">
        <v>1706</v>
      </c>
      <c r="C127" s="478"/>
      <c r="D127" s="478"/>
      <c r="E127" s="1091" t="s">
        <v>1823</v>
      </c>
      <c r="F127" s="1091"/>
      <c r="G127" s="1091"/>
      <c r="H127" s="478" t="s">
        <v>1502</v>
      </c>
      <c r="I127" s="1111">
        <v>41821</v>
      </c>
      <c r="J127" s="1109" t="s">
        <v>1585</v>
      </c>
      <c r="K127" s="1110"/>
      <c r="L127" s="790"/>
    </row>
    <row r="128" spans="1:14">
      <c r="A128" s="791" t="s">
        <v>1824</v>
      </c>
      <c r="B128" s="478"/>
      <c r="C128" s="478" t="s">
        <v>1825</v>
      </c>
      <c r="D128" s="1090">
        <v>45148</v>
      </c>
      <c r="E128" s="1091"/>
      <c r="F128" s="1091"/>
      <c r="G128" s="1091"/>
      <c r="H128" s="478"/>
      <c r="I128" s="1111"/>
      <c r="J128" s="1093"/>
      <c r="K128" s="1094"/>
      <c r="L128" s="790"/>
    </row>
    <row r="129" spans="1:12">
      <c r="A129" s="791" t="s">
        <v>1004</v>
      </c>
      <c r="B129" s="478"/>
      <c r="C129" s="478" t="s">
        <v>1826</v>
      </c>
      <c r="D129" s="1090">
        <v>45148</v>
      </c>
      <c r="E129" s="1091"/>
      <c r="F129" s="1091"/>
      <c r="G129" s="1091"/>
      <c r="H129" s="478"/>
      <c r="I129" s="1111"/>
      <c r="J129" s="1093"/>
      <c r="K129" s="1094"/>
      <c r="L129" s="790"/>
    </row>
    <row r="130" spans="1:12">
      <c r="A130" s="791" t="s">
        <v>1827</v>
      </c>
      <c r="B130" s="478"/>
      <c r="C130" s="478" t="s">
        <v>1828</v>
      </c>
      <c r="D130" s="1090">
        <v>45148</v>
      </c>
      <c r="E130" s="1091"/>
      <c r="F130" s="1091"/>
      <c r="G130" s="1091"/>
      <c r="H130" s="478"/>
      <c r="I130" s="1111"/>
      <c r="J130" s="1093"/>
      <c r="K130" s="1094"/>
      <c r="L130" s="790"/>
    </row>
    <row r="131" spans="1:12">
      <c r="A131" s="791" t="s">
        <v>1829</v>
      </c>
      <c r="B131" s="478" t="s">
        <v>1830</v>
      </c>
      <c r="C131" s="478"/>
      <c r="D131" s="1090">
        <v>45320</v>
      </c>
      <c r="E131" s="1091"/>
      <c r="F131" s="1401" t="s">
        <v>1831</v>
      </c>
      <c r="G131" s="1401" t="s">
        <v>1832</v>
      </c>
      <c r="H131" s="478" t="s">
        <v>1502</v>
      </c>
      <c r="I131" s="1111">
        <v>45644</v>
      </c>
      <c r="J131" s="1095" t="s">
        <v>1503</v>
      </c>
      <c r="K131" s="1094"/>
      <c r="L131" s="790"/>
    </row>
    <row r="132" spans="1:12">
      <c r="A132" s="791" t="s">
        <v>1833</v>
      </c>
      <c r="B132" s="478"/>
      <c r="C132" s="478" t="s">
        <v>1834</v>
      </c>
      <c r="D132" s="1090">
        <v>45148</v>
      </c>
      <c r="E132" s="1091"/>
      <c r="F132" s="1091"/>
      <c r="G132" s="1091"/>
      <c r="H132" s="478"/>
      <c r="I132" s="1111"/>
      <c r="J132" s="1093"/>
      <c r="K132" s="1094"/>
      <c r="L132" s="790"/>
    </row>
    <row r="133" spans="1:12">
      <c r="A133" s="791" t="s">
        <v>1835</v>
      </c>
      <c r="B133" s="478"/>
      <c r="C133" s="478" t="s">
        <v>1836</v>
      </c>
      <c r="D133" s="1090">
        <v>45148</v>
      </c>
      <c r="E133" s="1091"/>
      <c r="F133" s="1091"/>
      <c r="G133" s="1091"/>
      <c r="H133" s="478"/>
      <c r="I133" s="1111"/>
      <c r="J133" s="1093"/>
      <c r="K133" s="1094"/>
      <c r="L133" s="790"/>
    </row>
    <row r="134" spans="1:12">
      <c r="A134" s="791" t="s">
        <v>1837</v>
      </c>
      <c r="B134" s="478" t="s">
        <v>1838</v>
      </c>
      <c r="C134" s="478"/>
      <c r="D134" s="1090"/>
      <c r="E134" s="1091"/>
      <c r="F134" s="1401" t="s">
        <v>1839</v>
      </c>
      <c r="G134" s="1091" t="s">
        <v>1840</v>
      </c>
      <c r="H134" s="478" t="s">
        <v>1502</v>
      </c>
      <c r="I134" s="1111">
        <v>45569</v>
      </c>
      <c r="J134" s="1095" t="s">
        <v>1503</v>
      </c>
      <c r="K134" s="1094"/>
      <c r="L134" s="790"/>
    </row>
    <row r="135" spans="1:12">
      <c r="A135" s="791" t="s">
        <v>1026</v>
      </c>
      <c r="B135" s="478"/>
      <c r="C135" s="478" t="s">
        <v>1841</v>
      </c>
      <c r="D135" s="1090">
        <v>45148</v>
      </c>
      <c r="E135" s="1091"/>
      <c r="F135" s="1091"/>
      <c r="G135" s="1091"/>
      <c r="H135" s="478"/>
      <c r="I135" s="1111"/>
      <c r="J135" s="1093"/>
      <c r="K135" s="1094"/>
      <c r="L135" s="790"/>
    </row>
    <row r="136" spans="1:12">
      <c r="A136" s="791" t="s">
        <v>1842</v>
      </c>
      <c r="B136" s="478" t="s">
        <v>152</v>
      </c>
      <c r="C136" s="478"/>
      <c r="D136" s="478"/>
      <c r="E136" s="1091" t="s">
        <v>1843</v>
      </c>
      <c r="F136" s="1091"/>
      <c r="G136" s="1091"/>
      <c r="H136" s="478" t="s">
        <v>1502</v>
      </c>
      <c r="I136" s="1111">
        <v>41579</v>
      </c>
      <c r="J136" s="1095" t="s">
        <v>1503</v>
      </c>
      <c r="K136" s="1096"/>
      <c r="L136" s="790"/>
    </row>
    <row r="137" spans="1:12">
      <c r="A137" s="1646" t="s">
        <v>1844</v>
      </c>
      <c r="B137" s="478" t="s">
        <v>1845</v>
      </c>
      <c r="C137" s="478"/>
      <c r="D137" s="1090">
        <v>45712</v>
      </c>
      <c r="E137" s="1091"/>
      <c r="F137" s="1422" t="s">
        <v>1846</v>
      </c>
      <c r="G137" s="1091" t="s">
        <v>1847</v>
      </c>
      <c r="H137" s="478" t="s">
        <v>1502</v>
      </c>
      <c r="I137" s="1111">
        <v>45784</v>
      </c>
      <c r="J137" s="1095" t="s">
        <v>1503</v>
      </c>
      <c r="K137" s="1094"/>
      <c r="L137" s="790"/>
    </row>
    <row r="138" spans="1:12">
      <c r="A138" s="791" t="s">
        <v>1131</v>
      </c>
      <c r="B138" s="478" t="s">
        <v>1133</v>
      </c>
      <c r="C138" s="1635">
        <v>161684716</v>
      </c>
      <c r="D138" s="1090">
        <v>45148</v>
      </c>
      <c r="E138" s="1091" t="s">
        <v>1848</v>
      </c>
      <c r="F138" s="1116" t="s">
        <v>1849</v>
      </c>
      <c r="G138" s="1116" t="s">
        <v>1850</v>
      </c>
      <c r="H138" s="478" t="s">
        <v>1502</v>
      </c>
      <c r="I138" s="1111">
        <v>46004</v>
      </c>
      <c r="J138" s="1095" t="s">
        <v>1503</v>
      </c>
      <c r="K138" s="1094"/>
      <c r="L138" s="790" t="s">
        <v>1851</v>
      </c>
    </row>
    <row r="139" spans="1:12">
      <c r="A139" s="791" t="s">
        <v>1250</v>
      </c>
      <c r="B139" s="478" t="s">
        <v>1852</v>
      </c>
      <c r="C139" s="478"/>
      <c r="D139" s="1090">
        <v>45670</v>
      </c>
      <c r="E139" s="1091"/>
      <c r="F139" s="1634" t="s">
        <v>1853</v>
      </c>
      <c r="G139" s="1633" t="s">
        <v>1854</v>
      </c>
      <c r="H139" s="478" t="s">
        <v>1502</v>
      </c>
      <c r="I139" s="1111">
        <v>45905</v>
      </c>
      <c r="J139" s="1093"/>
      <c r="K139" s="1094"/>
      <c r="L139" s="790"/>
    </row>
    <row r="140" spans="1:12">
      <c r="A140" s="791" t="s">
        <v>1855</v>
      </c>
      <c r="B140" s="478" t="s">
        <v>1856</v>
      </c>
      <c r="C140" s="478" t="s">
        <v>1857</v>
      </c>
      <c r="D140" s="1090">
        <v>45148</v>
      </c>
      <c r="E140" s="1091" t="s">
        <v>1858</v>
      </c>
      <c r="F140" s="1091"/>
      <c r="G140" s="1091"/>
      <c r="H140" s="478" t="s">
        <v>1502</v>
      </c>
      <c r="I140" s="1111">
        <v>42016</v>
      </c>
      <c r="J140" s="1095" t="s">
        <v>1503</v>
      </c>
      <c r="K140" s="1096"/>
      <c r="L140" s="790"/>
    </row>
    <row r="141" spans="1:12">
      <c r="A141" s="791" t="s">
        <v>1859</v>
      </c>
      <c r="B141" s="478"/>
      <c r="C141" s="478" t="s">
        <v>1860</v>
      </c>
      <c r="D141" s="1090">
        <v>45148</v>
      </c>
      <c r="E141" s="1091"/>
      <c r="F141" s="1091"/>
      <c r="G141" s="1091"/>
      <c r="H141" s="478"/>
      <c r="I141" s="1111"/>
      <c r="J141" s="1093"/>
      <c r="K141" s="1094"/>
      <c r="L141" s="790"/>
    </row>
    <row r="142" spans="1:12">
      <c r="A142" s="791" t="s">
        <v>1861</v>
      </c>
      <c r="B142" s="478"/>
      <c r="C142" s="478" t="s">
        <v>1862</v>
      </c>
      <c r="D142" s="1090">
        <v>45148</v>
      </c>
      <c r="E142" s="1091"/>
      <c r="F142" s="1091"/>
      <c r="G142" s="1091"/>
      <c r="H142" s="478"/>
      <c r="I142" s="1111"/>
      <c r="J142" s="1093"/>
      <c r="K142" s="1094"/>
      <c r="L142" s="790"/>
    </row>
    <row r="143" spans="1:12">
      <c r="A143" s="791" t="s">
        <v>1863</v>
      </c>
      <c r="B143" s="478"/>
      <c r="C143" s="478" t="s">
        <v>1864</v>
      </c>
      <c r="D143" s="1090">
        <v>45148</v>
      </c>
      <c r="E143" s="1091"/>
      <c r="F143" s="1091"/>
      <c r="G143" s="1091"/>
      <c r="H143" s="478"/>
      <c r="I143" s="1111"/>
      <c r="J143" s="1093"/>
      <c r="K143" s="1094"/>
      <c r="L143" s="790"/>
    </row>
    <row r="144" spans="1:12">
      <c r="A144" s="791" t="s">
        <v>1865</v>
      </c>
      <c r="B144" s="478"/>
      <c r="C144" s="478" t="s">
        <v>1866</v>
      </c>
      <c r="D144" s="1090">
        <v>45148</v>
      </c>
      <c r="E144" s="1091"/>
      <c r="F144" s="1091"/>
      <c r="G144" s="1091"/>
      <c r="H144" s="478"/>
      <c r="I144" s="1111"/>
      <c r="J144" s="1093"/>
      <c r="K144" s="1094"/>
      <c r="L144" s="790"/>
    </row>
    <row r="145" spans="1:12">
      <c r="A145" s="791" t="s">
        <v>1867</v>
      </c>
      <c r="B145" s="478" t="s">
        <v>1868</v>
      </c>
      <c r="C145" s="478" t="s">
        <v>1869</v>
      </c>
      <c r="D145" s="1090">
        <v>45148</v>
      </c>
      <c r="E145" s="1091" t="s">
        <v>1870</v>
      </c>
      <c r="F145" s="1091"/>
      <c r="G145" s="1091"/>
      <c r="H145" s="478" t="s">
        <v>1502</v>
      </c>
      <c r="I145" s="1111" t="s">
        <v>1871</v>
      </c>
      <c r="J145" s="1095" t="s">
        <v>1503</v>
      </c>
      <c r="K145" s="1096"/>
      <c r="L145" s="790"/>
    </row>
    <row r="146" spans="1:12">
      <c r="A146" s="791" t="s">
        <v>1872</v>
      </c>
      <c r="B146" s="478"/>
      <c r="C146" s="478" t="s">
        <v>1873</v>
      </c>
      <c r="D146" s="1090">
        <v>45148</v>
      </c>
      <c r="E146" s="1091"/>
      <c r="F146" s="1091"/>
      <c r="G146" s="1091"/>
      <c r="H146" s="478"/>
      <c r="I146" s="1111"/>
      <c r="J146" s="1093"/>
      <c r="K146" s="1094"/>
      <c r="L146" s="790"/>
    </row>
    <row r="147" spans="1:12">
      <c r="A147" s="791" t="s">
        <v>1874</v>
      </c>
      <c r="B147" s="478"/>
      <c r="C147" s="478" t="s">
        <v>1875</v>
      </c>
      <c r="D147" s="1090">
        <v>45148</v>
      </c>
      <c r="E147" s="1091"/>
      <c r="F147" s="1091"/>
      <c r="G147" s="1091"/>
      <c r="H147" s="478"/>
      <c r="I147" s="1111"/>
      <c r="J147" s="1093"/>
      <c r="K147" s="1094"/>
      <c r="L147" s="790"/>
    </row>
    <row r="148" spans="1:12">
      <c r="A148" s="791" t="s">
        <v>1876</v>
      </c>
      <c r="B148" s="478"/>
      <c r="C148" s="478" t="s">
        <v>1796</v>
      </c>
      <c r="D148" s="1090">
        <v>45148</v>
      </c>
      <c r="E148" s="1091"/>
      <c r="F148" s="1091"/>
      <c r="G148" s="1091"/>
      <c r="H148" s="478"/>
      <c r="I148" s="1111"/>
      <c r="J148" s="1093"/>
      <c r="K148" s="1094"/>
      <c r="L148" s="790"/>
    </row>
    <row r="149" spans="1:12">
      <c r="A149" s="791" t="s">
        <v>1877</v>
      </c>
      <c r="B149" s="478"/>
      <c r="C149" s="478" t="s">
        <v>1678</v>
      </c>
      <c r="D149" s="1090">
        <v>45148</v>
      </c>
      <c r="E149" s="1091"/>
      <c r="F149" s="1091"/>
      <c r="G149" s="1091"/>
      <c r="H149" s="478"/>
      <c r="I149" s="1111"/>
      <c r="J149" s="1093"/>
      <c r="K149" s="1094"/>
      <c r="L149" s="790"/>
    </row>
    <row r="150" spans="1:12">
      <c r="A150" s="791" t="s">
        <v>1878</v>
      </c>
      <c r="B150" s="478" t="s">
        <v>1879</v>
      </c>
      <c r="C150" s="478" t="s">
        <v>1880</v>
      </c>
      <c r="D150" s="1090">
        <v>45148</v>
      </c>
      <c r="E150" s="1091"/>
      <c r="F150" s="1091"/>
      <c r="G150" s="1091"/>
      <c r="H150" s="478"/>
      <c r="I150" s="1111"/>
      <c r="J150" s="1093" t="s">
        <v>1881</v>
      </c>
      <c r="K150" s="1094"/>
      <c r="L150" s="790"/>
    </row>
    <row r="151" spans="1:12">
      <c r="A151" s="791" t="s">
        <v>1882</v>
      </c>
      <c r="B151" s="478"/>
      <c r="C151" s="478" t="s">
        <v>1883</v>
      </c>
      <c r="D151" s="1090">
        <v>45148</v>
      </c>
      <c r="E151" s="1091"/>
      <c r="F151" s="1091"/>
      <c r="G151" s="1091"/>
      <c r="H151" s="478"/>
      <c r="I151" s="1111"/>
      <c r="J151" s="1093"/>
      <c r="K151" s="1094"/>
      <c r="L151" s="790"/>
    </row>
    <row r="152" spans="1:12">
      <c r="A152" s="791" t="s">
        <v>1884</v>
      </c>
      <c r="B152" s="478"/>
      <c r="C152" s="478" t="s">
        <v>1885</v>
      </c>
      <c r="D152" s="1090">
        <v>45148</v>
      </c>
      <c r="E152" s="1091"/>
      <c r="F152" s="1091"/>
      <c r="G152" s="1091"/>
      <c r="H152" s="478"/>
      <c r="I152" s="1111"/>
      <c r="J152" s="1093"/>
      <c r="K152" s="1094"/>
      <c r="L152" s="790"/>
    </row>
    <row r="153" spans="1:12">
      <c r="A153" s="791" t="s">
        <v>1886</v>
      </c>
      <c r="B153" s="478"/>
      <c r="C153" s="478" t="s">
        <v>1887</v>
      </c>
      <c r="D153" s="1090">
        <v>45148</v>
      </c>
      <c r="E153" s="1091"/>
      <c r="F153" s="1091"/>
      <c r="G153" s="1091"/>
      <c r="H153" s="478"/>
      <c r="I153" s="1111"/>
      <c r="J153" s="1093"/>
      <c r="K153" s="1094"/>
      <c r="L153" s="790"/>
    </row>
    <row r="154" spans="1:12">
      <c r="A154" s="791" t="s">
        <v>1888</v>
      </c>
      <c r="B154" s="478" t="s">
        <v>1665</v>
      </c>
      <c r="C154" s="478"/>
      <c r="D154" s="478"/>
      <c r="E154" s="1108">
        <v>135276850</v>
      </c>
      <c r="F154" s="1108"/>
      <c r="G154" s="1108"/>
      <c r="H154" s="478" t="s">
        <v>1502</v>
      </c>
      <c r="I154" s="1111">
        <v>41809</v>
      </c>
      <c r="J154" s="1095" t="s">
        <v>1503</v>
      </c>
      <c r="K154" s="1096"/>
      <c r="L154" s="790"/>
    </row>
    <row r="155" spans="1:12" s="1057" customFormat="1">
      <c r="A155" s="1354" t="s">
        <v>1889</v>
      </c>
      <c r="B155" s="1355"/>
      <c r="C155" s="1355"/>
      <c r="D155" s="1366">
        <v>45259</v>
      </c>
      <c r="E155" s="1352"/>
      <c r="F155" s="1356" t="s">
        <v>1890</v>
      </c>
      <c r="G155" s="1353" t="s">
        <v>1891</v>
      </c>
      <c r="H155" s="1355" t="s">
        <v>1502</v>
      </c>
      <c r="I155" s="1365">
        <v>46025</v>
      </c>
      <c r="J155" s="1357"/>
      <c r="K155" s="1358"/>
      <c r="L155" s="1359"/>
    </row>
    <row r="156" spans="1:12">
      <c r="A156" s="791" t="s">
        <v>1892</v>
      </c>
      <c r="B156" s="478" t="s">
        <v>1893</v>
      </c>
      <c r="C156" s="478" t="s">
        <v>1894</v>
      </c>
      <c r="D156" s="1090">
        <v>45986</v>
      </c>
      <c r="E156" s="1091" t="s">
        <v>1895</v>
      </c>
      <c r="F156" s="1091" t="s">
        <v>1896</v>
      </c>
      <c r="G156" s="1091" t="s">
        <v>1897</v>
      </c>
      <c r="H156" s="478" t="s">
        <v>1502</v>
      </c>
      <c r="I156" s="1111">
        <v>46276</v>
      </c>
      <c r="J156" s="1093" t="s">
        <v>1503</v>
      </c>
      <c r="K156" s="1094"/>
      <c r="L156" s="790"/>
    </row>
    <row r="157" spans="1:12">
      <c r="A157" s="791" t="s">
        <v>1898</v>
      </c>
      <c r="B157" s="478"/>
      <c r="C157" s="478" t="s">
        <v>1899</v>
      </c>
      <c r="D157" s="1090">
        <v>45148</v>
      </c>
      <c r="E157" s="1091"/>
      <c r="F157" s="1091"/>
      <c r="G157" s="1091"/>
      <c r="H157" s="478"/>
      <c r="I157" s="1111"/>
      <c r="J157" s="1093"/>
      <c r="K157" s="1094"/>
      <c r="L157" s="790"/>
    </row>
    <row r="158" spans="1:12">
      <c r="A158" s="791" t="s">
        <v>1900</v>
      </c>
      <c r="B158" s="478"/>
      <c r="C158" s="478" t="s">
        <v>1901</v>
      </c>
      <c r="D158" s="1090">
        <v>45148</v>
      </c>
      <c r="E158" s="1091"/>
      <c r="F158" s="1091"/>
      <c r="G158" s="1091"/>
      <c r="H158" s="478"/>
      <c r="I158" s="1111"/>
      <c r="J158" s="1093"/>
      <c r="K158" s="1094"/>
      <c r="L158" s="790"/>
    </row>
    <row r="159" spans="1:12">
      <c r="A159" s="791" t="s">
        <v>1902</v>
      </c>
      <c r="B159" s="478" t="s">
        <v>1903</v>
      </c>
      <c r="C159" s="478"/>
      <c r="D159" s="478"/>
      <c r="E159" s="1091" t="s">
        <v>1904</v>
      </c>
      <c r="F159" s="1091"/>
      <c r="G159" s="1091"/>
      <c r="H159" s="478" t="s">
        <v>1502</v>
      </c>
      <c r="I159" s="1111">
        <v>42142</v>
      </c>
      <c r="J159" s="1093" t="s">
        <v>1503</v>
      </c>
      <c r="K159" s="1094"/>
      <c r="L159" s="790"/>
    </row>
    <row r="160" spans="1:12">
      <c r="A160" s="791" t="s">
        <v>1905</v>
      </c>
      <c r="B160" s="478"/>
      <c r="C160" s="478" t="s">
        <v>1906</v>
      </c>
      <c r="D160" s="1090">
        <v>45148</v>
      </c>
      <c r="E160" s="1091"/>
      <c r="F160" s="1091"/>
      <c r="G160" s="1091"/>
      <c r="H160" s="478"/>
      <c r="I160" s="1111"/>
      <c r="J160" s="1093"/>
      <c r="K160" s="1094"/>
      <c r="L160" s="790"/>
    </row>
    <row r="161" spans="1:12">
      <c r="A161" s="791" t="s">
        <v>1907</v>
      </c>
      <c r="B161" s="478"/>
      <c r="C161" s="478" t="s">
        <v>1908</v>
      </c>
      <c r="D161" s="1090">
        <v>45148</v>
      </c>
      <c r="E161" s="1091"/>
      <c r="F161" s="1091"/>
      <c r="G161" s="1091"/>
      <c r="H161" s="478"/>
      <c r="I161" s="1111"/>
      <c r="J161" s="1093"/>
      <c r="K161" s="1094"/>
      <c r="L161" s="790"/>
    </row>
    <row r="162" spans="1:12">
      <c r="A162" s="791" t="s">
        <v>1909</v>
      </c>
      <c r="B162" s="478"/>
      <c r="C162" s="478" t="s">
        <v>1910</v>
      </c>
      <c r="D162" s="1090">
        <v>45148</v>
      </c>
      <c r="E162" s="1091"/>
      <c r="F162" s="1091"/>
      <c r="G162" s="1091"/>
      <c r="H162" s="478"/>
      <c r="I162" s="1111"/>
      <c r="J162" s="1093"/>
      <c r="K162" s="1094"/>
      <c r="L162" s="790"/>
    </row>
    <row r="163" spans="1:12">
      <c r="A163" s="791" t="s">
        <v>1911</v>
      </c>
      <c r="B163" s="478" t="s">
        <v>1912</v>
      </c>
      <c r="C163" s="478" t="s">
        <v>1913</v>
      </c>
      <c r="D163" s="1090">
        <v>45415</v>
      </c>
      <c r="E163" s="1091" t="s">
        <v>1914</v>
      </c>
      <c r="F163" s="1091" t="s">
        <v>1915</v>
      </c>
      <c r="G163" s="1091" t="s">
        <v>1916</v>
      </c>
      <c r="H163" s="478" t="s">
        <v>1502</v>
      </c>
      <c r="I163" s="1111">
        <v>45504</v>
      </c>
      <c r="J163" s="1095" t="s">
        <v>1503</v>
      </c>
      <c r="K163" s="1096"/>
      <c r="L163" s="790"/>
    </row>
    <row r="164" spans="1:12">
      <c r="A164" s="791" t="s">
        <v>1917</v>
      </c>
      <c r="B164" s="478"/>
      <c r="C164" s="478" t="s">
        <v>1918</v>
      </c>
      <c r="D164" s="1090">
        <v>45148</v>
      </c>
      <c r="E164" s="1091"/>
      <c r="F164" s="1091"/>
      <c r="G164" s="1091"/>
      <c r="H164" s="478"/>
      <c r="I164" s="1111"/>
      <c r="J164" s="1093"/>
      <c r="K164" s="1094"/>
      <c r="L164" s="790"/>
    </row>
    <row r="165" spans="1:12">
      <c r="A165" s="791" t="s">
        <v>1919</v>
      </c>
      <c r="B165" s="478"/>
      <c r="C165" s="478" t="s">
        <v>1920</v>
      </c>
      <c r="D165" s="1090">
        <v>45148</v>
      </c>
      <c r="E165" s="1091"/>
      <c r="F165" s="1091"/>
      <c r="G165" s="1091"/>
      <c r="H165" s="478"/>
      <c r="I165" s="1111"/>
      <c r="J165" s="1093"/>
      <c r="K165" s="1094"/>
      <c r="L165" s="790"/>
    </row>
    <row r="166" spans="1:12">
      <c r="A166" s="791" t="s">
        <v>1921</v>
      </c>
      <c r="B166" s="478"/>
      <c r="C166" s="478" t="s">
        <v>1922</v>
      </c>
      <c r="D166" s="1090">
        <v>45148</v>
      </c>
      <c r="E166" s="1091"/>
      <c r="F166" s="1091"/>
      <c r="G166" s="1091"/>
      <c r="H166" s="478"/>
      <c r="I166" s="1111"/>
      <c r="J166" s="1093"/>
      <c r="K166" s="1094"/>
      <c r="L166" s="790"/>
    </row>
    <row r="167" spans="1:12">
      <c r="A167" s="791" t="s">
        <v>1923</v>
      </c>
      <c r="B167" s="478"/>
      <c r="C167" s="478" t="s">
        <v>1924</v>
      </c>
      <c r="D167" s="1090">
        <v>45148</v>
      </c>
      <c r="E167" s="1091"/>
      <c r="F167" s="1091"/>
      <c r="G167" s="1091"/>
      <c r="H167" s="478"/>
      <c r="I167" s="1111"/>
      <c r="J167" s="1093"/>
      <c r="K167" s="1094"/>
      <c r="L167" s="790"/>
    </row>
    <row r="168" spans="1:12">
      <c r="A168" s="791" t="s">
        <v>1925</v>
      </c>
      <c r="B168" s="478"/>
      <c r="C168" s="478" t="s">
        <v>1926</v>
      </c>
      <c r="D168" s="1090">
        <v>45148</v>
      </c>
      <c r="E168" s="1091"/>
      <c r="F168" s="1091"/>
      <c r="G168" s="1091"/>
      <c r="H168" s="478"/>
      <c r="I168" s="1111"/>
      <c r="J168" s="1093"/>
      <c r="K168" s="1094"/>
      <c r="L168" s="790"/>
    </row>
    <row r="169" spans="1:12">
      <c r="A169" s="791" t="s">
        <v>1927</v>
      </c>
      <c r="B169" s="478" t="s">
        <v>1928</v>
      </c>
      <c r="C169" s="478"/>
      <c r="D169" s="478"/>
      <c r="E169" s="1091" t="s">
        <v>1929</v>
      </c>
      <c r="F169" s="1091"/>
      <c r="G169" s="1091"/>
      <c r="H169" s="478" t="s">
        <v>1502</v>
      </c>
      <c r="I169" s="1111">
        <v>41701</v>
      </c>
      <c r="J169" s="1095" t="s">
        <v>1503</v>
      </c>
      <c r="K169" s="1096"/>
      <c r="L169" s="790"/>
    </row>
    <row r="170" spans="1:12">
      <c r="A170" s="791" t="s">
        <v>1930</v>
      </c>
      <c r="B170" s="478" t="s">
        <v>1931</v>
      </c>
      <c r="C170" s="478"/>
      <c r="D170" s="478"/>
      <c r="E170" s="1108">
        <v>190810783</v>
      </c>
      <c r="F170" s="1108"/>
      <c r="G170" s="1108"/>
      <c r="H170" s="478" t="s">
        <v>1502</v>
      </c>
      <c r="I170" s="1111">
        <v>41701</v>
      </c>
      <c r="J170" s="1095" t="s">
        <v>1503</v>
      </c>
      <c r="K170" s="1096"/>
      <c r="L170" s="790"/>
    </row>
    <row r="171" spans="1:12">
      <c r="A171" s="791" t="s">
        <v>1932</v>
      </c>
      <c r="B171" s="478"/>
      <c r="C171" s="478" t="s">
        <v>1933</v>
      </c>
      <c r="D171" s="1090">
        <v>45148</v>
      </c>
      <c r="E171" s="1091"/>
      <c r="F171" s="1091"/>
      <c r="G171" s="1091"/>
      <c r="H171" s="478"/>
      <c r="I171" s="1111"/>
      <c r="J171" s="1093"/>
      <c r="K171" s="1094"/>
      <c r="L171" s="790"/>
    </row>
    <row r="172" spans="1:12">
      <c r="A172" s="791" t="s">
        <v>1934</v>
      </c>
      <c r="B172" s="478"/>
      <c r="C172" s="478" t="s">
        <v>1935</v>
      </c>
      <c r="D172" s="1090">
        <v>45148</v>
      </c>
      <c r="E172" s="1091"/>
      <c r="F172" s="1091"/>
      <c r="G172" s="1091"/>
      <c r="H172" s="478"/>
      <c r="I172" s="1111"/>
      <c r="J172" s="1093"/>
      <c r="K172" s="1094"/>
      <c r="L172" s="790"/>
    </row>
    <row r="173" spans="1:12">
      <c r="A173" s="791" t="s">
        <v>1936</v>
      </c>
      <c r="B173" s="478"/>
      <c r="C173" s="478" t="s">
        <v>1937</v>
      </c>
      <c r="D173" s="1090">
        <v>45148</v>
      </c>
      <c r="E173" s="1091"/>
      <c r="F173" s="1091"/>
      <c r="G173" s="1091"/>
      <c r="H173" s="478"/>
      <c r="I173" s="1111"/>
      <c r="J173" s="1093"/>
      <c r="K173" s="1094"/>
      <c r="L173" s="790"/>
    </row>
    <row r="174" spans="1:12">
      <c r="A174" s="791" t="s">
        <v>1938</v>
      </c>
      <c r="B174" s="478" t="s">
        <v>1939</v>
      </c>
      <c r="C174" s="478"/>
      <c r="D174" s="478"/>
      <c r="E174" s="1091" t="s">
        <v>1940</v>
      </c>
      <c r="F174" s="1091"/>
      <c r="G174" s="1091"/>
      <c r="H174" s="478" t="s">
        <v>1502</v>
      </c>
      <c r="I174" s="1111">
        <v>42263</v>
      </c>
      <c r="J174" s="1093" t="s">
        <v>1503</v>
      </c>
      <c r="K174" s="1094"/>
      <c r="L174" s="790"/>
    </row>
    <row r="175" spans="1:12">
      <c r="A175" s="791" t="s">
        <v>1941</v>
      </c>
      <c r="B175" s="478" t="s">
        <v>1665</v>
      </c>
      <c r="C175" s="478"/>
      <c r="D175" s="478"/>
      <c r="E175" s="1108" t="s">
        <v>1942</v>
      </c>
      <c r="F175" s="1108"/>
      <c r="G175" s="1108"/>
      <c r="H175" s="478" t="s">
        <v>1502</v>
      </c>
      <c r="I175" s="1111">
        <v>41809</v>
      </c>
      <c r="J175" s="1095" t="s">
        <v>1503</v>
      </c>
      <c r="K175" s="1096"/>
      <c r="L175" s="790"/>
    </row>
    <row r="176" spans="1:12">
      <c r="A176" s="791" t="s">
        <v>1943</v>
      </c>
      <c r="B176" s="478"/>
      <c r="C176" s="478" t="s">
        <v>1944</v>
      </c>
      <c r="D176" s="1090">
        <v>45148</v>
      </c>
      <c r="E176" s="1091"/>
      <c r="F176" s="1091"/>
      <c r="G176" s="1091"/>
      <c r="H176" s="478"/>
      <c r="I176" s="1111"/>
      <c r="J176" s="1093"/>
      <c r="K176" s="1094"/>
      <c r="L176" s="790"/>
    </row>
    <row r="177" spans="1:12">
      <c r="A177" s="791" t="s">
        <v>1945</v>
      </c>
      <c r="B177" s="478"/>
      <c r="C177" s="478" t="s">
        <v>1946</v>
      </c>
      <c r="D177" s="1090">
        <v>45148</v>
      </c>
      <c r="E177" s="1091"/>
      <c r="F177" s="1091"/>
      <c r="G177" s="1091"/>
      <c r="H177" s="478"/>
      <c r="I177" s="1111"/>
      <c r="J177" s="1093"/>
      <c r="K177" s="1094"/>
      <c r="L177" s="790"/>
    </row>
    <row r="178" spans="1:12">
      <c r="A178" s="791" t="s">
        <v>1947</v>
      </c>
      <c r="B178" s="478"/>
      <c r="C178" s="478" t="s">
        <v>1948</v>
      </c>
      <c r="D178" s="1090">
        <v>45148</v>
      </c>
      <c r="E178" s="1091"/>
      <c r="F178" s="1091" t="s">
        <v>1949</v>
      </c>
      <c r="G178" s="1091" t="s">
        <v>1950</v>
      </c>
      <c r="H178" s="478" t="s">
        <v>1502</v>
      </c>
      <c r="I178" s="1111">
        <v>45258</v>
      </c>
      <c r="J178" s="1095" t="s">
        <v>1503</v>
      </c>
      <c r="K178" s="1094" t="s">
        <v>1951</v>
      </c>
      <c r="L178" s="790" t="s">
        <v>1952</v>
      </c>
    </row>
    <row r="179" spans="1:12">
      <c r="A179" s="791" t="s">
        <v>1953</v>
      </c>
      <c r="B179" s="478"/>
      <c r="C179" s="478" t="s">
        <v>1954</v>
      </c>
      <c r="D179" s="1090">
        <v>45148</v>
      </c>
      <c r="E179" s="1091"/>
      <c r="F179" s="1091"/>
      <c r="G179" s="1091"/>
      <c r="H179" s="478"/>
      <c r="I179" s="1111"/>
      <c r="J179" s="1093"/>
      <c r="K179" s="1094"/>
      <c r="L179" s="790"/>
    </row>
    <row r="180" spans="1:12">
      <c r="A180" s="791" t="s">
        <v>1955</v>
      </c>
      <c r="B180" s="478" t="s">
        <v>1956</v>
      </c>
      <c r="C180" s="478"/>
      <c r="D180" s="478"/>
      <c r="E180" s="1091" t="s">
        <v>1957</v>
      </c>
      <c r="F180" s="1091"/>
      <c r="G180" s="1091"/>
      <c r="H180" s="478" t="s">
        <v>1502</v>
      </c>
      <c r="I180" s="1111">
        <v>41579</v>
      </c>
      <c r="J180" s="1095" t="s">
        <v>1503</v>
      </c>
      <c r="K180" s="1096"/>
      <c r="L180" s="790"/>
    </row>
    <row r="181" spans="1:12">
      <c r="A181" s="791" t="s">
        <v>1958</v>
      </c>
      <c r="B181" s="478" t="s">
        <v>281</v>
      </c>
      <c r="C181" s="478"/>
      <c r="D181" s="478"/>
      <c r="E181" s="1091" t="s">
        <v>1959</v>
      </c>
      <c r="F181" s="1091"/>
      <c r="G181" s="1091"/>
      <c r="H181" s="478" t="s">
        <v>1502</v>
      </c>
      <c r="I181" s="1111">
        <v>41660</v>
      </c>
      <c r="J181" s="1095" t="s">
        <v>1503</v>
      </c>
      <c r="K181" s="1096"/>
      <c r="L181" s="790"/>
    </row>
    <row r="182" spans="1:12">
      <c r="A182" s="791" t="s">
        <v>1960</v>
      </c>
      <c r="B182" s="478" t="s">
        <v>1961</v>
      </c>
      <c r="C182" s="478"/>
      <c r="D182" s="478"/>
      <c r="E182" s="1091" t="s">
        <v>1962</v>
      </c>
      <c r="F182" s="1091"/>
      <c r="G182" s="1091"/>
      <c r="H182" s="478" t="s">
        <v>1502</v>
      </c>
      <c r="I182" s="1111">
        <v>41641</v>
      </c>
      <c r="J182" s="1093" t="s">
        <v>1503</v>
      </c>
      <c r="K182" s="1094"/>
      <c r="L182" s="790"/>
    </row>
    <row r="183" spans="1:12">
      <c r="A183" s="791" t="s">
        <v>90</v>
      </c>
      <c r="B183" s="478" t="s">
        <v>1963</v>
      </c>
      <c r="C183" s="478"/>
      <c r="D183" s="478"/>
      <c r="E183" s="1091" t="s">
        <v>1964</v>
      </c>
      <c r="F183" s="1091"/>
      <c r="G183" s="1091"/>
      <c r="H183" s="478" t="s">
        <v>1502</v>
      </c>
      <c r="I183" s="1111">
        <v>41701</v>
      </c>
      <c r="J183" s="1095" t="s">
        <v>1503</v>
      </c>
      <c r="K183" s="1096"/>
      <c r="L183" s="790"/>
    </row>
    <row r="184" spans="1:12">
      <c r="A184" s="791" t="s">
        <v>1965</v>
      </c>
      <c r="B184" s="478"/>
      <c r="C184" s="478" t="s">
        <v>1966</v>
      </c>
      <c r="D184" s="1090">
        <v>45148</v>
      </c>
      <c r="E184" s="1091"/>
      <c r="F184" s="1091"/>
      <c r="G184" s="1091"/>
      <c r="H184" s="478"/>
      <c r="I184" s="1111"/>
      <c r="J184" s="1093"/>
      <c r="K184" s="1094"/>
      <c r="L184" s="790"/>
    </row>
    <row r="185" spans="1:12">
      <c r="A185" s="791" t="s">
        <v>1967</v>
      </c>
      <c r="B185" s="478" t="s">
        <v>1968</v>
      </c>
      <c r="C185" s="478" t="s">
        <v>1969</v>
      </c>
      <c r="D185" s="1090">
        <v>45148</v>
      </c>
      <c r="E185" s="1091" t="s">
        <v>1970</v>
      </c>
      <c r="F185" s="1091"/>
      <c r="G185" s="1091"/>
      <c r="H185" s="478" t="s">
        <v>1502</v>
      </c>
      <c r="I185" s="1111">
        <v>42270</v>
      </c>
      <c r="J185" s="1093" t="s">
        <v>1503</v>
      </c>
      <c r="K185" s="1094"/>
      <c r="L185" s="790"/>
    </row>
    <row r="186" spans="1:12">
      <c r="A186" s="791" t="s">
        <v>1971</v>
      </c>
      <c r="B186" s="478" t="s">
        <v>1972</v>
      </c>
      <c r="C186" s="478"/>
      <c r="D186" s="478"/>
      <c r="E186" s="1091" t="s">
        <v>1973</v>
      </c>
      <c r="F186" s="1091"/>
      <c r="G186" s="1091"/>
      <c r="H186" s="478" t="s">
        <v>1502</v>
      </c>
      <c r="I186" s="1111">
        <v>41791</v>
      </c>
      <c r="J186" s="1097" t="s">
        <v>1585</v>
      </c>
      <c r="K186" s="1098"/>
      <c r="L186" s="790"/>
    </row>
    <row r="187" spans="1:12">
      <c r="A187" s="791" t="s">
        <v>920</v>
      </c>
      <c r="B187" s="478"/>
      <c r="C187" s="478" t="s">
        <v>1974</v>
      </c>
      <c r="D187" s="1090">
        <v>45148</v>
      </c>
      <c r="E187" s="1091"/>
      <c r="F187" s="1091"/>
      <c r="G187" s="1091"/>
      <c r="H187" s="478"/>
      <c r="I187" s="1111"/>
      <c r="J187" s="1093"/>
      <c r="K187" s="1094"/>
      <c r="L187" s="790"/>
    </row>
    <row r="188" spans="1:12">
      <c r="A188" s="791" t="s">
        <v>1975</v>
      </c>
      <c r="B188" s="478" t="s">
        <v>1976</v>
      </c>
      <c r="C188" s="478"/>
      <c r="D188" s="478"/>
      <c r="E188" s="1091" t="s">
        <v>1977</v>
      </c>
      <c r="F188" s="1091"/>
      <c r="G188" s="1091"/>
      <c r="H188" s="478" t="s">
        <v>1502</v>
      </c>
      <c r="I188" s="1111">
        <v>42074</v>
      </c>
      <c r="J188" s="1093" t="s">
        <v>1503</v>
      </c>
      <c r="K188" s="1094"/>
      <c r="L188" s="790"/>
    </row>
    <row r="189" spans="1:12">
      <c r="A189" s="791" t="s">
        <v>1978</v>
      </c>
      <c r="B189" s="478"/>
      <c r="C189" s="478" t="s">
        <v>1979</v>
      </c>
      <c r="D189" s="1090">
        <v>45148</v>
      </c>
      <c r="E189" s="1091"/>
      <c r="F189" s="1091"/>
      <c r="G189" s="1091"/>
      <c r="H189" s="478"/>
      <c r="I189" s="1111"/>
      <c r="J189" s="1093"/>
      <c r="K189" s="1094"/>
      <c r="L189" s="790"/>
    </row>
    <row r="190" spans="1:12">
      <c r="A190" s="791" t="s">
        <v>1980</v>
      </c>
      <c r="B190" s="478" t="s">
        <v>1981</v>
      </c>
      <c r="C190" s="478"/>
      <c r="D190" s="478"/>
      <c r="E190" s="1091" t="s">
        <v>1982</v>
      </c>
      <c r="F190" s="1091"/>
      <c r="G190" s="1091"/>
      <c r="H190" s="478" t="s">
        <v>1502</v>
      </c>
      <c r="I190" s="1111">
        <v>42186</v>
      </c>
      <c r="J190" s="1093" t="s">
        <v>1503</v>
      </c>
      <c r="K190" s="1094"/>
      <c r="L190" s="790"/>
    </row>
    <row r="191" spans="1:12">
      <c r="A191" s="791" t="s">
        <v>1983</v>
      </c>
      <c r="B191" s="478" t="s">
        <v>1984</v>
      </c>
      <c r="C191" s="478"/>
      <c r="D191" s="478"/>
      <c r="E191" s="1091" t="s">
        <v>1985</v>
      </c>
      <c r="F191" s="1091"/>
      <c r="G191" s="1091"/>
      <c r="H191" s="478"/>
      <c r="I191" s="1111"/>
      <c r="J191" s="478"/>
      <c r="K191" s="790"/>
      <c r="L191" s="790"/>
    </row>
    <row r="192" spans="1:12">
      <c r="A192" s="791" t="s">
        <v>1986</v>
      </c>
      <c r="B192" s="478" t="s">
        <v>1604</v>
      </c>
      <c r="C192" s="478"/>
      <c r="D192" s="478"/>
      <c r="E192" s="1091" t="s">
        <v>1987</v>
      </c>
      <c r="F192" s="1091"/>
      <c r="G192" s="1091"/>
      <c r="H192" s="478" t="s">
        <v>1502</v>
      </c>
      <c r="I192" s="1111">
        <v>41815</v>
      </c>
      <c r="J192" s="1093" t="s">
        <v>1503</v>
      </c>
      <c r="K192" s="1094"/>
      <c r="L192" s="790"/>
    </row>
    <row r="193" spans="1:12">
      <c r="A193" s="791" t="s">
        <v>1135</v>
      </c>
      <c r="B193" s="478"/>
      <c r="C193" s="478" t="s">
        <v>1988</v>
      </c>
      <c r="D193" s="1090">
        <v>45148</v>
      </c>
      <c r="E193" s="1091"/>
      <c r="F193" s="1091"/>
      <c r="G193" s="1091"/>
      <c r="H193" s="478"/>
      <c r="I193" s="1111"/>
      <c r="J193" s="1093"/>
      <c r="K193" s="1094"/>
      <c r="L193" s="790"/>
    </row>
    <row r="194" spans="1:12">
      <c r="A194" s="791" t="s">
        <v>1989</v>
      </c>
      <c r="B194" s="478" t="s">
        <v>1990</v>
      </c>
      <c r="C194" s="478"/>
      <c r="D194" s="1090"/>
      <c r="E194" s="1091"/>
      <c r="F194" s="1091" t="s">
        <v>1991</v>
      </c>
      <c r="G194" s="1091" t="s">
        <v>1992</v>
      </c>
      <c r="H194" s="478" t="s">
        <v>1502</v>
      </c>
      <c r="I194" s="1111">
        <v>45689</v>
      </c>
      <c r="J194" s="1093" t="s">
        <v>1503</v>
      </c>
      <c r="K194" s="1419" t="s">
        <v>1993</v>
      </c>
      <c r="L194" s="790"/>
    </row>
    <row r="195" spans="1:12">
      <c r="A195" s="791" t="s">
        <v>1994</v>
      </c>
      <c r="B195" s="478" t="s">
        <v>1995</v>
      </c>
      <c r="C195" s="478"/>
      <c r="D195" s="478"/>
      <c r="E195" s="1091" t="s">
        <v>1996</v>
      </c>
      <c r="F195" s="1091"/>
      <c r="G195" s="1091"/>
      <c r="H195" s="478" t="s">
        <v>1502</v>
      </c>
      <c r="I195" s="1111">
        <v>42115</v>
      </c>
      <c r="J195" s="1093" t="s">
        <v>1503</v>
      </c>
      <c r="K195" s="1094"/>
      <c r="L195" s="790"/>
    </row>
    <row r="196" spans="1:12">
      <c r="A196" s="791" t="s">
        <v>1997</v>
      </c>
      <c r="B196" s="478"/>
      <c r="C196" s="478" t="s">
        <v>1998</v>
      </c>
      <c r="D196" s="1090">
        <v>45148</v>
      </c>
      <c r="E196" s="1091"/>
      <c r="F196" s="1091"/>
      <c r="G196" s="1091"/>
      <c r="H196" s="478"/>
      <c r="I196" s="1111"/>
      <c r="J196" s="1093"/>
      <c r="K196" s="1094"/>
      <c r="L196" s="790"/>
    </row>
    <row r="197" spans="1:12">
      <c r="A197" s="791" t="s">
        <v>1999</v>
      </c>
      <c r="B197" s="478"/>
      <c r="C197" s="478" t="s">
        <v>2000</v>
      </c>
      <c r="D197" s="1090">
        <v>45148</v>
      </c>
      <c r="E197" s="1091"/>
      <c r="F197" s="1091"/>
      <c r="G197" s="1091"/>
      <c r="H197" s="478"/>
      <c r="I197" s="1111"/>
      <c r="J197" s="1093"/>
      <c r="K197" s="1094"/>
      <c r="L197" s="790"/>
    </row>
    <row r="198" spans="1:12">
      <c r="A198" s="791" t="s">
        <v>2001</v>
      </c>
      <c r="B198" s="478" t="s">
        <v>2002</v>
      </c>
      <c r="C198" s="478"/>
      <c r="D198" s="1090">
        <v>45434</v>
      </c>
      <c r="E198" s="1091"/>
      <c r="F198" s="1091" t="s">
        <v>2003</v>
      </c>
      <c r="G198" s="1091" t="s">
        <v>2004</v>
      </c>
      <c r="H198" s="478" t="s">
        <v>1502</v>
      </c>
      <c r="I198" s="1111">
        <v>45723</v>
      </c>
      <c r="J198" s="1093"/>
      <c r="K198" s="1094"/>
      <c r="L198" s="790"/>
    </row>
    <row r="199" spans="1:12">
      <c r="A199" s="791" t="s">
        <v>1285</v>
      </c>
      <c r="B199" s="478" t="s">
        <v>2005</v>
      </c>
      <c r="C199" s="478"/>
      <c r="D199" s="1090">
        <v>45814</v>
      </c>
      <c r="E199" s="1091"/>
      <c r="F199" s="1091"/>
      <c r="G199" s="1091"/>
      <c r="H199" s="478"/>
      <c r="I199" s="1111"/>
      <c r="J199" s="1093" t="s">
        <v>2006</v>
      </c>
      <c r="K199" s="1094"/>
      <c r="L199" s="790"/>
    </row>
    <row r="200" spans="1:12">
      <c r="A200" s="791" t="s">
        <v>2007</v>
      </c>
      <c r="B200" s="478"/>
      <c r="C200" s="478" t="s">
        <v>1611</v>
      </c>
      <c r="D200" s="1090">
        <v>45148</v>
      </c>
      <c r="E200" s="1091"/>
      <c r="F200" s="1091"/>
      <c r="G200" s="1091"/>
      <c r="H200" s="478"/>
      <c r="I200" s="1111"/>
      <c r="J200" s="1093"/>
      <c r="K200" s="1094"/>
      <c r="L200" s="790"/>
    </row>
    <row r="201" spans="1:12">
      <c r="A201" s="791" t="s">
        <v>2008</v>
      </c>
      <c r="B201" s="478" t="s">
        <v>2009</v>
      </c>
      <c r="C201" s="478"/>
      <c r="D201" s="478"/>
      <c r="E201" s="1091" t="s">
        <v>2010</v>
      </c>
      <c r="F201" s="1091"/>
      <c r="G201" s="1091"/>
      <c r="H201" s="478" t="s">
        <v>1502</v>
      </c>
      <c r="I201" s="1111">
        <v>42074</v>
      </c>
      <c r="J201" s="1093" t="s">
        <v>1503</v>
      </c>
      <c r="K201" s="1094"/>
      <c r="L201" s="790"/>
    </row>
    <row r="202" spans="1:12">
      <c r="A202" s="791" t="s">
        <v>2011</v>
      </c>
      <c r="B202" s="478"/>
      <c r="C202" s="478" t="s">
        <v>2012</v>
      </c>
      <c r="D202" s="1090">
        <v>45148</v>
      </c>
      <c r="E202" s="1091"/>
      <c r="F202" s="1091"/>
      <c r="G202" s="1091"/>
      <c r="H202" s="478"/>
      <c r="I202" s="1111"/>
      <c r="J202" s="1093"/>
      <c r="K202" s="1094"/>
      <c r="L202" s="790"/>
    </row>
    <row r="203" spans="1:12">
      <c r="A203" s="791" t="s">
        <v>2013</v>
      </c>
      <c r="B203" s="478"/>
      <c r="C203" s="478" t="s">
        <v>2014</v>
      </c>
      <c r="D203" s="1090">
        <v>45148</v>
      </c>
      <c r="E203" s="1091"/>
      <c r="F203" s="1091"/>
      <c r="G203" s="1091"/>
      <c r="H203" s="478"/>
      <c r="I203" s="1111"/>
      <c r="J203" s="1093"/>
      <c r="K203" s="1094"/>
      <c r="L203" s="790"/>
    </row>
    <row r="204" spans="1:12">
      <c r="A204" s="791" t="s">
        <v>2015</v>
      </c>
      <c r="B204" s="478"/>
      <c r="C204" s="478" t="s">
        <v>2016</v>
      </c>
      <c r="D204" s="1090">
        <v>45148</v>
      </c>
      <c r="E204" s="1091"/>
      <c r="F204" s="1091"/>
      <c r="G204" s="1091"/>
      <c r="H204" s="478"/>
      <c r="I204" s="1111"/>
      <c r="J204" s="1093"/>
      <c r="K204" s="1094"/>
      <c r="L204" s="790"/>
    </row>
    <row r="205" spans="1:12">
      <c r="A205" s="791" t="s">
        <v>2017</v>
      </c>
      <c r="B205" s="478" t="s">
        <v>2018</v>
      </c>
      <c r="C205" s="478"/>
      <c r="D205" s="478"/>
      <c r="E205" s="1108">
        <v>53050980</v>
      </c>
      <c r="F205" s="1108"/>
      <c r="G205" s="1108"/>
      <c r="H205" s="478" t="s">
        <v>1502</v>
      </c>
      <c r="I205" s="1111">
        <v>41701</v>
      </c>
      <c r="J205" s="1093" t="s">
        <v>1503</v>
      </c>
      <c r="K205" s="1094"/>
      <c r="L205" s="790"/>
    </row>
    <row r="206" spans="1:12">
      <c r="A206" s="791" t="s">
        <v>2019</v>
      </c>
      <c r="B206" s="478" t="s">
        <v>2020</v>
      </c>
      <c r="C206" s="478"/>
      <c r="D206" s="1090">
        <v>45909</v>
      </c>
      <c r="E206" s="1108"/>
      <c r="F206" s="1108"/>
      <c r="G206" s="1108"/>
      <c r="H206" s="478" t="s">
        <v>1502</v>
      </c>
      <c r="I206" s="1111"/>
      <c r="J206" s="1093"/>
      <c r="K206" s="1846">
        <v>45909</v>
      </c>
      <c r="L206" s="790"/>
    </row>
    <row r="207" spans="1:12">
      <c r="A207" s="791" t="s">
        <v>2021</v>
      </c>
      <c r="B207" s="478" t="s">
        <v>2022</v>
      </c>
      <c r="C207" s="478" t="s">
        <v>2023</v>
      </c>
      <c r="D207" s="1090">
        <v>45148</v>
      </c>
      <c r="E207" s="1091"/>
      <c r="F207" s="1091"/>
      <c r="G207" s="1091"/>
      <c r="H207" s="478"/>
      <c r="I207" s="1111"/>
      <c r="J207" s="478"/>
      <c r="K207" s="790"/>
      <c r="L207" s="790"/>
    </row>
    <row r="208" spans="1:12">
      <c r="A208" s="791" t="s">
        <v>2024</v>
      </c>
      <c r="B208" s="478"/>
      <c r="C208" s="478" t="s">
        <v>2025</v>
      </c>
      <c r="D208" s="1090">
        <v>45148</v>
      </c>
      <c r="E208" s="1091"/>
      <c r="F208" s="1091"/>
      <c r="G208" s="1091"/>
      <c r="H208" s="478"/>
      <c r="I208" s="1111"/>
      <c r="J208" s="1093"/>
      <c r="K208" s="1094"/>
      <c r="L208" s="790"/>
    </row>
    <row r="209" spans="1:12">
      <c r="A209" s="791" t="s">
        <v>2026</v>
      </c>
      <c r="B209" s="478"/>
      <c r="C209" s="478" t="s">
        <v>2027</v>
      </c>
      <c r="D209" s="1090">
        <v>45148</v>
      </c>
      <c r="E209" s="1091"/>
      <c r="F209" s="1091"/>
      <c r="G209" s="1091"/>
      <c r="H209" s="478"/>
      <c r="I209" s="1111"/>
      <c r="J209" s="1093"/>
      <c r="K209" s="1094"/>
      <c r="L209" s="790"/>
    </row>
    <row r="210" spans="1:12">
      <c r="A210" s="791" t="s">
        <v>2028</v>
      </c>
      <c r="B210" s="478"/>
      <c r="C210" s="478" t="s">
        <v>2029</v>
      </c>
      <c r="D210" s="1090">
        <v>45148</v>
      </c>
      <c r="E210" s="1091"/>
      <c r="F210" s="1091"/>
      <c r="G210" s="1091"/>
      <c r="H210" s="478"/>
      <c r="I210" s="1111"/>
      <c r="J210" s="1093"/>
      <c r="K210" s="1094"/>
      <c r="L210" s="790"/>
    </row>
    <row r="211" spans="1:12">
      <c r="A211" s="791" t="s">
        <v>2030</v>
      </c>
      <c r="B211" s="478" t="s">
        <v>1741</v>
      </c>
      <c r="C211" s="478" t="s">
        <v>2031</v>
      </c>
      <c r="D211" s="1090">
        <v>45148</v>
      </c>
      <c r="E211" s="1091" t="s">
        <v>2032</v>
      </c>
      <c r="F211" s="1091"/>
      <c r="G211" s="1091"/>
      <c r="H211" s="478" t="s">
        <v>1502</v>
      </c>
      <c r="I211" s="1111">
        <v>41579</v>
      </c>
      <c r="J211" s="1093" t="s">
        <v>1503</v>
      </c>
      <c r="K211" s="1094"/>
      <c r="L211" s="790"/>
    </row>
    <row r="212" spans="1:12">
      <c r="A212" s="791" t="s">
        <v>2033</v>
      </c>
      <c r="B212" s="478"/>
      <c r="C212" s="478" t="s">
        <v>2034</v>
      </c>
      <c r="D212" s="1090">
        <v>45148</v>
      </c>
      <c r="E212" s="1091"/>
      <c r="F212" s="1091"/>
      <c r="G212" s="1091"/>
      <c r="H212" s="478"/>
      <c r="I212" s="1111"/>
      <c r="J212" s="1093"/>
      <c r="K212" s="1094"/>
      <c r="L212" s="790"/>
    </row>
    <row r="213" spans="1:12">
      <c r="A213" s="791" t="s">
        <v>2035</v>
      </c>
      <c r="B213" s="478"/>
      <c r="C213" s="478" t="s">
        <v>2036</v>
      </c>
      <c r="D213" s="1090">
        <v>45148</v>
      </c>
      <c r="E213" s="1091"/>
      <c r="F213" s="1091"/>
      <c r="G213" s="1091"/>
      <c r="H213" s="478"/>
      <c r="I213" s="1111"/>
      <c r="J213" s="1093"/>
      <c r="K213" s="1094"/>
      <c r="L213" s="790"/>
    </row>
    <row r="214" spans="1:12">
      <c r="A214" s="791" t="s">
        <v>2037</v>
      </c>
      <c r="B214" s="478"/>
      <c r="C214" s="478" t="s">
        <v>2038</v>
      </c>
      <c r="D214" s="1090">
        <v>45148</v>
      </c>
      <c r="E214" s="1091"/>
      <c r="F214" s="1091"/>
      <c r="G214" s="1091"/>
      <c r="H214" s="478"/>
      <c r="I214" s="1111"/>
      <c r="J214" s="1093"/>
      <c r="K214" s="1094"/>
      <c r="L214" s="790"/>
    </row>
    <row r="215" spans="1:12">
      <c r="A215" s="791" t="s">
        <v>2039</v>
      </c>
      <c r="B215" s="478"/>
      <c r="C215" s="478" t="s">
        <v>2040</v>
      </c>
      <c r="D215" s="1090">
        <v>45148</v>
      </c>
      <c r="E215" s="1091"/>
      <c r="F215" s="1091"/>
      <c r="G215" s="1091"/>
      <c r="H215" s="478"/>
      <c r="I215" s="1111"/>
      <c r="J215" s="1093"/>
      <c r="K215" s="1094"/>
      <c r="L215" s="790"/>
    </row>
    <row r="216" spans="1:12">
      <c r="A216" s="791" t="s">
        <v>2041</v>
      </c>
      <c r="B216" s="478"/>
      <c r="C216" s="478" t="s">
        <v>2042</v>
      </c>
      <c r="D216" s="1090">
        <v>45148</v>
      </c>
      <c r="E216" s="1091"/>
      <c r="F216" s="1091"/>
      <c r="G216" s="1091"/>
      <c r="H216" s="478"/>
      <c r="I216" s="1111"/>
      <c r="J216" s="1093"/>
      <c r="K216" s="1094"/>
      <c r="L216" s="790"/>
    </row>
    <row r="217" spans="1:12">
      <c r="A217" s="791" t="s">
        <v>2043</v>
      </c>
      <c r="B217" s="478" t="s">
        <v>1543</v>
      </c>
      <c r="C217" s="478" t="s">
        <v>2044</v>
      </c>
      <c r="D217" s="1090">
        <v>45148</v>
      </c>
      <c r="E217" s="1091" t="s">
        <v>2045</v>
      </c>
      <c r="F217" s="1091"/>
      <c r="G217" s="1091"/>
      <c r="H217" s="478" t="s">
        <v>1502</v>
      </c>
      <c r="I217" s="1111">
        <v>41298</v>
      </c>
      <c r="J217" s="478" t="s">
        <v>1585</v>
      </c>
      <c r="K217" s="790"/>
      <c r="L217" s="790"/>
    </row>
    <row r="218" spans="1:12">
      <c r="A218" s="791" t="s">
        <v>2046</v>
      </c>
      <c r="B218" s="478"/>
      <c r="C218" s="478" t="s">
        <v>2047</v>
      </c>
      <c r="D218" s="1090">
        <v>45148</v>
      </c>
      <c r="E218" s="1091"/>
      <c r="F218" s="1091"/>
      <c r="G218" s="1091"/>
      <c r="H218" s="478"/>
      <c r="I218" s="1111"/>
      <c r="J218" s="1093"/>
      <c r="K218" s="1094"/>
      <c r="L218" s="790"/>
    </row>
    <row r="219" spans="1:12">
      <c r="A219" s="791" t="s">
        <v>2048</v>
      </c>
      <c r="B219" s="478"/>
      <c r="C219" s="478" t="s">
        <v>2049</v>
      </c>
      <c r="D219" s="1090">
        <v>45148</v>
      </c>
      <c r="E219" s="1091"/>
      <c r="F219" s="1091"/>
      <c r="G219" s="1091"/>
      <c r="H219" s="478"/>
      <c r="I219" s="1111"/>
      <c r="J219" s="1093"/>
      <c r="K219" s="1094"/>
      <c r="L219" s="790"/>
    </row>
    <row r="220" spans="1:12">
      <c r="A220" s="791" t="s">
        <v>2050</v>
      </c>
      <c r="B220" s="478"/>
      <c r="C220" s="478" t="s">
        <v>2051</v>
      </c>
      <c r="D220" s="1090">
        <v>45148</v>
      </c>
      <c r="E220" s="1091"/>
      <c r="F220" s="1091"/>
      <c r="G220" s="1091"/>
      <c r="H220" s="478"/>
      <c r="I220" s="1111"/>
      <c r="J220" s="1093"/>
      <c r="K220" s="1094"/>
      <c r="L220" s="790"/>
    </row>
    <row r="221" spans="1:12">
      <c r="A221" s="791" t="s">
        <v>2052</v>
      </c>
      <c r="B221" s="478"/>
      <c r="C221" s="478" t="s">
        <v>2053</v>
      </c>
      <c r="D221" s="1090">
        <v>45148</v>
      </c>
      <c r="E221" s="1091"/>
      <c r="F221" s="1091"/>
      <c r="G221" s="1091"/>
      <c r="H221" s="478"/>
      <c r="I221" s="1111"/>
      <c r="J221" s="1093"/>
      <c r="K221" s="1094"/>
      <c r="L221" s="790"/>
    </row>
    <row r="222" spans="1:12">
      <c r="A222" s="791" t="s">
        <v>2054</v>
      </c>
      <c r="B222" s="478" t="s">
        <v>2055</v>
      </c>
      <c r="C222" s="478" t="s">
        <v>2056</v>
      </c>
      <c r="D222" s="1090">
        <v>45148</v>
      </c>
      <c r="E222" s="1091" t="s">
        <v>2057</v>
      </c>
      <c r="F222" s="1422" t="s">
        <v>2058</v>
      </c>
      <c r="G222" s="1091" t="s">
        <v>2059</v>
      </c>
      <c r="H222" s="478" t="s">
        <v>1502</v>
      </c>
      <c r="I222" s="1111">
        <v>45695</v>
      </c>
      <c r="J222" s="1093" t="s">
        <v>1503</v>
      </c>
      <c r="K222" s="790"/>
      <c r="L222" s="790" t="s">
        <v>2060</v>
      </c>
    </row>
    <row r="223" spans="1:12">
      <c r="A223" s="791" t="s">
        <v>2061</v>
      </c>
      <c r="B223" s="478" t="s">
        <v>115</v>
      </c>
      <c r="C223" s="478"/>
      <c r="D223" s="478"/>
      <c r="E223" s="1091" t="s">
        <v>2062</v>
      </c>
      <c r="F223" s="1091"/>
      <c r="G223" s="1091"/>
      <c r="H223" s="478" t="s">
        <v>1502</v>
      </c>
      <c r="I223" s="1111">
        <v>45351</v>
      </c>
      <c r="J223" s="1093" t="s">
        <v>1503</v>
      </c>
      <c r="K223" s="1094"/>
      <c r="L223" s="790"/>
    </row>
    <row r="224" spans="1:12">
      <c r="A224" s="791" t="s">
        <v>2063</v>
      </c>
      <c r="B224" s="478"/>
      <c r="C224" s="478" t="s">
        <v>2064</v>
      </c>
      <c r="D224" s="1090">
        <v>45148</v>
      </c>
      <c r="E224" s="1091"/>
      <c r="F224" s="1091"/>
      <c r="G224" s="1091"/>
      <c r="H224" s="478"/>
      <c r="I224" s="1111"/>
      <c r="J224" s="1093"/>
      <c r="K224" s="1094"/>
      <c r="L224" s="790"/>
    </row>
    <row r="225" spans="1:12">
      <c r="A225" s="791" t="s">
        <v>2065</v>
      </c>
      <c r="B225" s="478"/>
      <c r="C225" s="478" t="s">
        <v>2066</v>
      </c>
      <c r="D225" s="1090">
        <v>45148</v>
      </c>
      <c r="E225" s="1091"/>
      <c r="F225" s="1091"/>
      <c r="G225" s="1091"/>
      <c r="H225" s="478"/>
      <c r="I225" s="1111"/>
      <c r="J225" s="1093"/>
      <c r="K225" s="1094"/>
      <c r="L225" s="790"/>
    </row>
    <row r="226" spans="1:12">
      <c r="A226" s="791" t="s">
        <v>2067</v>
      </c>
      <c r="B226" s="478"/>
      <c r="C226" s="478" t="s">
        <v>2068</v>
      </c>
      <c r="D226" s="1090">
        <v>45148</v>
      </c>
      <c r="E226" s="1091"/>
      <c r="F226" s="1091"/>
      <c r="G226" s="1091"/>
      <c r="H226" s="478"/>
      <c r="I226" s="1111"/>
      <c r="J226" s="1093"/>
      <c r="K226" s="1094"/>
      <c r="L226" s="790"/>
    </row>
    <row r="227" spans="1:12">
      <c r="A227" s="791" t="s">
        <v>2069</v>
      </c>
      <c r="B227" s="478"/>
      <c r="C227" s="478" t="s">
        <v>2070</v>
      </c>
      <c r="D227" s="1090">
        <v>45148</v>
      </c>
      <c r="E227" s="1091"/>
      <c r="F227" s="1091"/>
      <c r="G227" s="1091"/>
      <c r="H227" s="478"/>
      <c r="I227" s="1111"/>
      <c r="J227" s="1093"/>
      <c r="K227" s="1094"/>
      <c r="L227" s="790"/>
    </row>
    <row r="228" spans="1:12">
      <c r="A228" s="791" t="s">
        <v>2071</v>
      </c>
      <c r="B228" s="478" t="s">
        <v>2072</v>
      </c>
      <c r="C228" s="478"/>
      <c r="D228" s="478"/>
      <c r="E228" s="1091" t="s">
        <v>2073</v>
      </c>
      <c r="F228" s="1091"/>
      <c r="G228" s="1091"/>
      <c r="H228" s="478" t="s">
        <v>1502</v>
      </c>
      <c r="I228" s="1111">
        <v>41813</v>
      </c>
      <c r="J228" s="478" t="s">
        <v>1585</v>
      </c>
      <c r="K228" s="790"/>
      <c r="L228" s="790"/>
    </row>
    <row r="229" spans="1:12">
      <c r="A229" s="791" t="s">
        <v>2074</v>
      </c>
      <c r="B229" s="478" t="s">
        <v>2075</v>
      </c>
      <c r="C229" s="478" t="s">
        <v>2076</v>
      </c>
      <c r="D229" s="1090">
        <v>45148</v>
      </c>
      <c r="E229" s="1091" t="s">
        <v>2077</v>
      </c>
      <c r="F229" s="1091"/>
      <c r="G229" s="1091"/>
      <c r="H229" s="478" t="s">
        <v>1502</v>
      </c>
      <c r="I229" s="1111">
        <v>41955</v>
      </c>
      <c r="J229" s="1093" t="s">
        <v>1503</v>
      </c>
      <c r="K229" s="1094"/>
      <c r="L229" s="790"/>
    </row>
    <row r="230" spans="1:12">
      <c r="A230" s="791" t="s">
        <v>2078</v>
      </c>
      <c r="B230" s="478" t="s">
        <v>1543</v>
      </c>
      <c r="C230" s="478" t="s">
        <v>2079</v>
      </c>
      <c r="D230" s="1090">
        <v>45148</v>
      </c>
      <c r="E230" s="1091" t="s">
        <v>2080</v>
      </c>
      <c r="F230" s="1091"/>
      <c r="G230" s="1091"/>
      <c r="H230" s="478" t="s">
        <v>1502</v>
      </c>
      <c r="I230" s="1111">
        <v>41690</v>
      </c>
      <c r="J230" s="1093" t="s">
        <v>1503</v>
      </c>
      <c r="K230" s="1094"/>
      <c r="L230" s="790"/>
    </row>
    <row r="231" spans="1:12">
      <c r="A231" s="791" t="s">
        <v>2081</v>
      </c>
      <c r="B231" s="478" t="s">
        <v>2082</v>
      </c>
      <c r="C231" s="478" t="s">
        <v>2083</v>
      </c>
      <c r="D231" s="1090">
        <v>45148</v>
      </c>
      <c r="E231" s="1091" t="s">
        <v>2084</v>
      </c>
      <c r="F231" s="1091"/>
      <c r="G231" s="1091"/>
      <c r="H231" s="478" t="s">
        <v>1502</v>
      </c>
      <c r="I231" s="1111">
        <v>41279</v>
      </c>
      <c r="J231" s="1093" t="s">
        <v>1503</v>
      </c>
      <c r="K231" s="1094"/>
      <c r="L231" s="790"/>
    </row>
    <row r="232" spans="1:12">
      <c r="A232" s="791" t="s">
        <v>2085</v>
      </c>
      <c r="B232" s="478" t="s">
        <v>1543</v>
      </c>
      <c r="C232" s="478"/>
      <c r="D232" s="478"/>
      <c r="E232" s="1091" t="s">
        <v>2086</v>
      </c>
      <c r="F232" s="1091"/>
      <c r="G232" s="1091"/>
      <c r="H232" s="478" t="s">
        <v>1502</v>
      </c>
      <c r="I232" s="1111">
        <v>42341</v>
      </c>
      <c r="J232" s="1093" t="s">
        <v>1503</v>
      </c>
      <c r="K232" s="1094"/>
      <c r="L232" s="790"/>
    </row>
    <row r="233" spans="1:12">
      <c r="A233" s="791" t="s">
        <v>2087</v>
      </c>
      <c r="B233" s="478" t="s">
        <v>2088</v>
      </c>
      <c r="C233" s="478"/>
      <c r="D233" s="478"/>
      <c r="E233" s="1091" t="s">
        <v>2089</v>
      </c>
      <c r="F233" s="1091"/>
      <c r="G233" s="1091"/>
      <c r="H233" s="478"/>
      <c r="I233" s="1111"/>
      <c r="J233" s="478"/>
      <c r="K233" s="790"/>
      <c r="L233" s="790"/>
    </row>
    <row r="234" spans="1:12">
      <c r="A234" s="791" t="s">
        <v>2090</v>
      </c>
      <c r="B234" s="478"/>
      <c r="C234" s="478" t="s">
        <v>2091</v>
      </c>
      <c r="D234" s="1090">
        <v>45148</v>
      </c>
      <c r="E234" s="1091"/>
      <c r="F234" s="1091"/>
      <c r="G234" s="1091"/>
      <c r="H234" s="478"/>
      <c r="I234" s="1111"/>
      <c r="J234" s="1093"/>
      <c r="K234" s="1094"/>
      <c r="L234" s="790"/>
    </row>
    <row r="235" spans="1:12">
      <c r="A235" s="791" t="s">
        <v>1238</v>
      </c>
      <c r="B235" s="478" t="s">
        <v>2092</v>
      </c>
      <c r="C235" s="478"/>
      <c r="D235" s="1090"/>
      <c r="E235" s="1091"/>
      <c r="F235" s="1401" t="s">
        <v>2093</v>
      </c>
      <c r="G235" s="1401" t="s">
        <v>2094</v>
      </c>
      <c r="H235" s="478" t="s">
        <v>1502</v>
      </c>
      <c r="I235" s="1111">
        <v>45869</v>
      </c>
      <c r="J235" s="1093" t="s">
        <v>2095</v>
      </c>
      <c r="K235" s="1621" t="s">
        <v>2096</v>
      </c>
      <c r="L235" s="790"/>
    </row>
    <row r="236" spans="1:12">
      <c r="A236" s="791" t="s">
        <v>2097</v>
      </c>
      <c r="B236" s="478"/>
      <c r="C236" s="478" t="s">
        <v>2098</v>
      </c>
      <c r="D236" s="1090">
        <v>45148</v>
      </c>
      <c r="E236" s="1091"/>
      <c r="F236" s="1091"/>
      <c r="G236" s="1091"/>
      <c r="H236" s="478"/>
      <c r="I236" s="1111"/>
      <c r="J236" s="1093"/>
      <c r="K236" s="1094"/>
      <c r="L236" s="790"/>
    </row>
    <row r="237" spans="1:12">
      <c r="A237" s="791" t="s">
        <v>2099</v>
      </c>
      <c r="B237" s="478"/>
      <c r="C237" s="478" t="s">
        <v>2100</v>
      </c>
      <c r="D237" s="1090">
        <v>45148</v>
      </c>
      <c r="E237" s="1091"/>
      <c r="F237" s="1091"/>
      <c r="G237" s="1091"/>
      <c r="H237" s="478"/>
      <c r="I237" s="1111"/>
      <c r="J237" s="1093"/>
      <c r="K237" s="1094"/>
      <c r="L237" s="790"/>
    </row>
    <row r="238" spans="1:12">
      <c r="A238" s="791" t="s">
        <v>2101</v>
      </c>
      <c r="B238" s="478"/>
      <c r="C238" s="478" t="s">
        <v>2102</v>
      </c>
      <c r="D238" s="1090">
        <v>45148</v>
      </c>
      <c r="E238" s="1091"/>
      <c r="F238" s="1091"/>
      <c r="G238" s="1091"/>
      <c r="H238" s="478"/>
      <c r="I238" s="1111"/>
      <c r="J238" s="1093"/>
      <c r="K238" s="1094"/>
      <c r="L238" s="790"/>
    </row>
    <row r="239" spans="1:12">
      <c r="A239" s="791" t="s">
        <v>2103</v>
      </c>
      <c r="B239" s="478"/>
      <c r="C239" s="478" t="s">
        <v>2104</v>
      </c>
      <c r="D239" s="1090">
        <v>45148</v>
      </c>
      <c r="E239" s="1091"/>
      <c r="F239" s="1091"/>
      <c r="G239" s="1091"/>
      <c r="H239" s="478"/>
      <c r="I239" s="1111"/>
      <c r="J239" s="1093"/>
      <c r="K239" s="1094"/>
      <c r="L239" s="790"/>
    </row>
    <row r="240" spans="1:12">
      <c r="A240" s="791" t="s">
        <v>2105</v>
      </c>
      <c r="B240" s="478" t="s">
        <v>2106</v>
      </c>
      <c r="C240" s="478" t="s">
        <v>2107</v>
      </c>
      <c r="D240" s="1090">
        <v>45148</v>
      </c>
      <c r="E240" s="1091" t="s">
        <v>2108</v>
      </c>
      <c r="F240" s="1091"/>
      <c r="G240" s="1091"/>
      <c r="H240" s="478" t="s">
        <v>1502</v>
      </c>
      <c r="I240" s="1111">
        <v>41579</v>
      </c>
      <c r="J240" s="1095" t="s">
        <v>1503</v>
      </c>
      <c r="K240" s="1096"/>
      <c r="L240" s="790"/>
    </row>
    <row r="241" spans="1:12">
      <c r="A241" s="791" t="s">
        <v>2109</v>
      </c>
      <c r="B241" s="478"/>
      <c r="C241" s="478" t="s">
        <v>2110</v>
      </c>
      <c r="D241" s="1090">
        <v>45148</v>
      </c>
      <c r="E241" s="1091"/>
      <c r="F241" s="1091"/>
      <c r="G241" s="1091"/>
      <c r="H241" s="478"/>
      <c r="I241" s="1111"/>
      <c r="J241" s="1093"/>
      <c r="K241" s="1094"/>
      <c r="L241" s="790"/>
    </row>
    <row r="242" spans="1:12">
      <c r="A242" s="791" t="s">
        <v>2111</v>
      </c>
      <c r="B242" s="478" t="s">
        <v>2112</v>
      </c>
      <c r="C242" s="478" t="s">
        <v>2113</v>
      </c>
      <c r="D242" s="1090">
        <v>45148</v>
      </c>
      <c r="E242" s="1091"/>
      <c r="F242" s="1401" t="s">
        <v>2114</v>
      </c>
      <c r="G242" s="1401" t="s">
        <v>2115</v>
      </c>
      <c r="H242" s="478" t="s">
        <v>1502</v>
      </c>
      <c r="I242" s="1111">
        <v>45421</v>
      </c>
      <c r="J242" s="1095" t="s">
        <v>1503</v>
      </c>
      <c r="K242" s="1094"/>
      <c r="L242" s="790"/>
    </row>
    <row r="243" spans="1:12">
      <c r="A243" s="791" t="s">
        <v>2116</v>
      </c>
      <c r="B243" s="478" t="s">
        <v>1553</v>
      </c>
      <c r="C243" s="478"/>
      <c r="D243" s="478"/>
      <c r="E243" s="1091" t="s">
        <v>2117</v>
      </c>
      <c r="F243" s="1091"/>
      <c r="G243" s="1091"/>
      <c r="H243" s="478" t="s">
        <v>1502</v>
      </c>
      <c r="I243" s="1111">
        <v>42064</v>
      </c>
      <c r="J243" s="1093" t="s">
        <v>1503</v>
      </c>
      <c r="K243" s="1094"/>
      <c r="L243" s="790"/>
    </row>
    <row r="244" spans="1:12">
      <c r="A244" s="791" t="s">
        <v>2118</v>
      </c>
      <c r="B244" s="478"/>
      <c r="C244" s="478" t="s">
        <v>2119</v>
      </c>
      <c r="D244" s="1090">
        <v>45148</v>
      </c>
      <c r="E244" s="1091"/>
      <c r="F244" s="1091"/>
      <c r="G244" s="1091"/>
      <c r="H244" s="478"/>
      <c r="I244" s="1111"/>
      <c r="J244" s="1093"/>
      <c r="K244" s="1094"/>
      <c r="L244" s="790"/>
    </row>
    <row r="245" spans="1:12">
      <c r="A245" s="791" t="s">
        <v>2120</v>
      </c>
      <c r="B245" s="478" t="s">
        <v>2121</v>
      </c>
      <c r="C245" s="478"/>
      <c r="D245" s="478"/>
      <c r="E245" s="1091" t="s">
        <v>2122</v>
      </c>
      <c r="F245" s="1091"/>
      <c r="G245" s="1091"/>
      <c r="H245" s="478" t="s">
        <v>1502</v>
      </c>
      <c r="I245" s="1111">
        <v>42074</v>
      </c>
      <c r="J245" s="1093" t="s">
        <v>1503</v>
      </c>
      <c r="K245" s="1094"/>
      <c r="L245" s="790"/>
    </row>
    <row r="246" spans="1:12">
      <c r="A246" s="791" t="s">
        <v>2123</v>
      </c>
      <c r="B246" s="478"/>
      <c r="C246" s="478" t="s">
        <v>2124</v>
      </c>
      <c r="D246" s="1090">
        <v>45148</v>
      </c>
      <c r="E246" s="1091"/>
      <c r="F246" s="1091"/>
      <c r="G246" s="1091"/>
      <c r="H246" s="478"/>
      <c r="I246" s="1111"/>
      <c r="J246" s="1093"/>
      <c r="K246" s="1094"/>
      <c r="L246" s="790"/>
    </row>
    <row r="247" spans="1:12">
      <c r="A247" s="791" t="s">
        <v>2125</v>
      </c>
      <c r="B247" s="478"/>
      <c r="C247" s="478" t="s">
        <v>2126</v>
      </c>
      <c r="D247" s="1090">
        <v>45148</v>
      </c>
      <c r="E247" s="1091"/>
      <c r="F247" s="1091"/>
      <c r="G247" s="1091"/>
      <c r="H247" s="478"/>
      <c r="I247" s="1111"/>
      <c r="J247" s="1093"/>
      <c r="K247" s="1094"/>
      <c r="L247" s="790"/>
    </row>
    <row r="248" spans="1:12">
      <c r="A248" s="791" t="s">
        <v>2127</v>
      </c>
      <c r="B248" s="478"/>
      <c r="C248" s="478" t="s">
        <v>2128</v>
      </c>
      <c r="D248" s="1090">
        <v>45148</v>
      </c>
      <c r="E248" s="1091"/>
      <c r="F248" s="1091"/>
      <c r="G248" s="1091"/>
      <c r="H248" s="478"/>
      <c r="I248" s="1111"/>
      <c r="J248" s="1093"/>
      <c r="K248" s="1094"/>
      <c r="L248" s="790"/>
    </row>
    <row r="249" spans="1:12">
      <c r="A249" s="1101" t="s">
        <v>2129</v>
      </c>
      <c r="B249" s="1102"/>
      <c r="C249" s="1102" t="s">
        <v>2130</v>
      </c>
      <c r="D249" s="1090">
        <v>45148</v>
      </c>
      <c r="E249" s="1104"/>
      <c r="F249" s="1104"/>
      <c r="G249" s="1104"/>
      <c r="H249" s="1102"/>
      <c r="I249" s="1364"/>
      <c r="J249" s="1105"/>
      <c r="K249" s="1106"/>
      <c r="L249" s="1107"/>
    </row>
  </sheetData>
  <hyperlinks>
    <hyperlink ref="J35" r:id="rId1" xr:uid="{4398980F-8D79-473F-8300-EEED63E6B0B1}"/>
    <hyperlink ref="J5:J19" r:id="rId2" display="www.sam.gov" xr:uid="{91DB6B84-32FF-4B89-ADD9-ABD28DA04845}"/>
    <hyperlink ref="J102" r:id="rId3" xr:uid="{788874D3-1F0D-4325-8094-4D63BCA8C3A7}"/>
    <hyperlink ref="J87" r:id="rId4" xr:uid="{1DADEB2C-A5E6-4E82-A5B7-2FE71E8D9F44}"/>
    <hyperlink ref="J182" r:id="rId5" xr:uid="{DAE8F8C3-886E-45CE-9C40-6DFFC1AFB03C}"/>
    <hyperlink ref="J181" r:id="rId6" xr:uid="{5CB9D57A-5CF9-482F-A540-297518098FA4}"/>
    <hyperlink ref="J54" r:id="rId7" xr:uid="{AEDAE583-0416-49AD-BF14-1465A2442EA0}"/>
    <hyperlink ref="J230" r:id="rId8" xr:uid="{B5772439-632B-46C9-8F80-A6AE9FEFDA46}"/>
    <hyperlink ref="J112" r:id="rId9" xr:uid="{0E6F1911-C6DE-4F73-9622-E4DBD15FF62B}"/>
    <hyperlink ref="J145" r:id="rId10" xr:uid="{452DCAA3-23B2-42FF-A353-5387874C4220}"/>
    <hyperlink ref="J183" r:id="rId11" xr:uid="{4B36F591-AD09-451C-8D99-6AA94F4453E9}"/>
    <hyperlink ref="J169" r:id="rId12" xr:uid="{A37C05F8-A3D9-48FB-A882-993FC30AF97F}"/>
    <hyperlink ref="J205" r:id="rId13" xr:uid="{71ABAD63-4506-4D90-9063-563E2C760280}"/>
    <hyperlink ref="J170" r:id="rId14" xr:uid="{6F17ADCB-BA9E-4D78-BCBC-26795866C2F5}"/>
    <hyperlink ref="J175" r:id="rId15" xr:uid="{C0AE4AA5-1EEC-4677-AC36-7FE5F894C418}"/>
    <hyperlink ref="J70" r:id="rId16" xr:uid="{F9832419-D107-461B-A242-520B75C07C34}"/>
    <hyperlink ref="J154" r:id="rId17" xr:uid="{90FCDD0F-B826-4625-A135-DCB47EF13858}"/>
    <hyperlink ref="J58" r:id="rId18" xr:uid="{C8DB74D4-E700-46B8-AF36-0E46DB427897}"/>
    <hyperlink ref="J115" r:id="rId19" xr:uid="{C88049C3-5420-4F9D-9703-73D8F9546BF5}"/>
    <hyperlink ref="J82" r:id="rId20" xr:uid="{19EC1BA8-6201-41FB-AD71-F1621DE5B693}"/>
    <hyperlink ref="J192" r:id="rId21" xr:uid="{559E6017-AB5D-4468-AC9B-CCAF3A87619B}"/>
    <hyperlink ref="J44" r:id="rId22" xr:uid="{9916BB2B-B998-4C6C-AC6F-9938B2787900}"/>
    <hyperlink ref="J231" r:id="rId23" xr:uid="{0705F36B-1177-4900-B0BD-76270F23AB7B}"/>
    <hyperlink ref="J140" r:id="rId24" xr:uid="{BA64943D-C54A-4409-A8DD-42EF0789FB11}"/>
    <hyperlink ref="J163" r:id="rId25" xr:uid="{C4936FA2-5E90-415E-A05E-A1C43FFAC578}"/>
    <hyperlink ref="J21" r:id="rId26" xr:uid="{DAA96A2C-07AD-4FB8-BBED-6CE1249BC507}"/>
    <hyperlink ref="J229" r:id="rId27" xr:uid="{085B4A88-8ACB-499F-BD1C-BF5390DE045A}"/>
    <hyperlink ref="J108" r:id="rId28" xr:uid="{D62B3B7A-937E-4117-9807-BE5CA810C385}"/>
    <hyperlink ref="J188" r:id="rId29" xr:uid="{294EFF30-71AC-477B-9211-D3C70A054BD1}"/>
    <hyperlink ref="J245" r:id="rId30" xr:uid="{21C3B41F-0587-40E0-BF7D-33FE539C21D5}"/>
    <hyperlink ref="J110" r:id="rId31" xr:uid="{F0818C2E-691F-4A53-88B8-83DDD0481CEA}"/>
    <hyperlink ref="J201" r:id="rId32" xr:uid="{7578F098-EFCE-4B00-A478-4904651D4091}"/>
    <hyperlink ref="J77" r:id="rId33" xr:uid="{2F2192B9-61DE-49EF-BAF2-A6CB81569264}"/>
    <hyperlink ref="J26" r:id="rId34" xr:uid="{B157BDBD-D119-4559-BA05-C727172C9D1F}"/>
    <hyperlink ref="J24" r:id="rId35" xr:uid="{D7477CE9-3220-4D16-99BA-6026D865FFFA}"/>
    <hyperlink ref="J243" r:id="rId36" xr:uid="{CA718F70-273B-4748-BCCF-CB4BAA406DC0}"/>
    <hyperlink ref="J6" r:id="rId37" xr:uid="{24E706E4-1ED5-46AD-B265-626E71327A7F}"/>
    <hyperlink ref="J195" r:id="rId38" xr:uid="{F6D28209-1A2D-4BE0-B9C9-1E5983CC5AB7}"/>
    <hyperlink ref="J18" r:id="rId39" xr:uid="{60ED1F58-A24B-4B39-862A-4FCF63F8DEA6}"/>
    <hyperlink ref="J81" r:id="rId40" xr:uid="{6E2D990C-7AFA-42CE-B8AF-424AABC6D68E}"/>
    <hyperlink ref="J121" r:id="rId41" xr:uid="{62D6CD62-4736-4399-80D5-67CDC21B1384}"/>
    <hyperlink ref="J159" r:id="rId42" xr:uid="{BEE813F5-543B-40E2-AB8A-7A8BF915C929}"/>
    <hyperlink ref="J42" r:id="rId43" xr:uid="{B1202796-9496-4563-9E82-04BD114E48AF}"/>
    <hyperlink ref="J190" r:id="rId44" xr:uid="{4C3036C9-A52D-4D1C-812F-7A7B1EC1EA2A}"/>
    <hyperlink ref="J22" r:id="rId45" xr:uid="{10036487-A1A7-4377-A4DA-846BD2017216}"/>
    <hyperlink ref="J174" r:id="rId46" xr:uid="{A4628195-9FDA-4C24-9548-408A5CEF03A5}"/>
    <hyperlink ref="J185" r:id="rId47" xr:uid="{BCA4A32E-BD31-4337-9819-8F585B71CABB}"/>
    <hyperlink ref="J232" r:id="rId48" xr:uid="{A9601419-07E3-4AA4-B164-475ADA56198D}"/>
    <hyperlink ref="J34" r:id="rId49" xr:uid="{B6AEE437-85EF-41F1-A1A0-BDC3CBC13D6C}"/>
    <hyperlink ref="J156" r:id="rId50" xr:uid="{530AB847-3C14-4EDA-8605-B12D9875D247}"/>
    <hyperlink ref="J104" r:id="rId51" xr:uid="{C506C2B2-41E2-4EDC-9450-52D3961DE46B}"/>
    <hyperlink ref="J39" r:id="rId52" xr:uid="{E6EF7EDC-9775-43C2-9138-7D5764507E4D}"/>
    <hyperlink ref="J178" r:id="rId53" xr:uid="{5804FBFB-5676-46B3-A24A-2A05537C1B68}"/>
    <hyperlink ref="J90" r:id="rId54" xr:uid="{5E13DAFC-7E89-44EC-AFB6-2CDB61C59D11}"/>
    <hyperlink ref="J51" r:id="rId55" xr:uid="{5926A29F-EEDA-42D7-BEDB-431328F54E26}"/>
    <hyperlink ref="J194" r:id="rId56" xr:uid="{A84215C3-E986-446C-BA9E-23AF99CC7828}"/>
    <hyperlink ref="J98" r:id="rId57" xr:uid="{7204E6D7-9F7E-484C-BE66-1D9ACF72A312}"/>
    <hyperlink ref="J71" r:id="rId58" xr:uid="{A64EABCB-A835-477E-B3F8-250F1828B734}"/>
    <hyperlink ref="J63" r:id="rId59" xr:uid="{96608933-D4A4-4EB6-8E9F-158A742C7027}"/>
    <hyperlink ref="J78" r:id="rId60" xr:uid="{69858B3E-E18A-44A3-9D4B-A117C080E043}"/>
    <hyperlink ref="J3" r:id="rId61" xr:uid="{28EE4380-8FFE-4F02-9066-948C30C179CC}"/>
    <hyperlink ref="J69" r:id="rId62" xr:uid="{7B23E832-63AA-4E13-85C4-98C185BA6290}"/>
    <hyperlink ref="J119" r:id="rId63" xr:uid="{54E4243C-B2CF-4ECD-A4DA-11409C885A72}"/>
    <hyperlink ref="J107" r:id="rId64" xr:uid="{97B0BBA0-D1C5-4A24-BE47-4D20C962F379}"/>
  </hyperlinks>
  <pageMargins left="0.7" right="0.7" top="0.75" bottom="0.75" header="0.3" footer="0.3"/>
  <drawing r:id="rId65"/>
  <tableParts count="1">
    <tablePart r:id="rId66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18"/>
  <sheetViews>
    <sheetView workbookViewId="0">
      <selection activeCell="A6" sqref="A6"/>
    </sheetView>
  </sheetViews>
  <sheetFormatPr defaultRowHeight="14.4"/>
  <cols>
    <col min="2" max="2" width="27.109375" bestFit="1" customWidth="1"/>
    <col min="3" max="3" width="24" customWidth="1"/>
    <col min="4" max="4" width="26.5546875" customWidth="1"/>
    <col min="6" max="6" width="32.6640625" customWidth="1"/>
    <col min="7" max="7" width="23.88671875" customWidth="1"/>
    <col min="8" max="8" width="29.44140625" customWidth="1"/>
  </cols>
  <sheetData>
    <row r="1" spans="1:8" ht="17.399999999999999">
      <c r="A1" s="1784"/>
      <c r="B1" s="1785"/>
    </row>
    <row r="2" spans="1:8">
      <c r="A2" s="1786"/>
      <c r="B2" s="1787"/>
    </row>
    <row r="3" spans="1:8" ht="21">
      <c r="A3" s="1788"/>
      <c r="B3" s="1784" t="s">
        <v>2131</v>
      </c>
      <c r="C3" s="1785"/>
      <c r="D3" s="1790"/>
      <c r="F3" s="1809" t="s">
        <v>42</v>
      </c>
      <c r="G3" s="1810" t="s">
        <v>2132</v>
      </c>
      <c r="H3" s="1793"/>
    </row>
    <row r="4" spans="1:8" ht="17.399999999999999">
      <c r="B4" s="1786" t="s">
        <v>482</v>
      </c>
      <c r="C4" s="1787" t="s">
        <v>2132</v>
      </c>
      <c r="D4" s="1790"/>
      <c r="F4" s="1811" t="s">
        <v>284</v>
      </c>
      <c r="G4" s="1812" t="s">
        <v>2132</v>
      </c>
      <c r="H4" s="1793"/>
    </row>
    <row r="5" spans="1:8" ht="27">
      <c r="B5" s="1788" t="s">
        <v>637</v>
      </c>
      <c r="C5" s="1789">
        <v>1425.6</v>
      </c>
      <c r="D5" s="1791" t="s">
        <v>2133</v>
      </c>
      <c r="F5" s="1813" t="s">
        <v>2134</v>
      </c>
      <c r="G5" s="1798" t="s">
        <v>2132</v>
      </c>
      <c r="H5" s="1790"/>
    </row>
    <row r="6" spans="1:8" ht="28.2">
      <c r="B6" s="1792" t="s">
        <v>639</v>
      </c>
      <c r="C6" s="1789">
        <v>381</v>
      </c>
      <c r="D6" s="1791" t="s">
        <v>2133</v>
      </c>
      <c r="F6" s="1803" t="s">
        <v>2135</v>
      </c>
      <c r="G6" s="1799">
        <v>7000</v>
      </c>
      <c r="H6" s="1790" t="s">
        <v>2136</v>
      </c>
    </row>
    <row r="7" spans="1:8">
      <c r="B7" s="1790"/>
      <c r="C7" s="1790"/>
      <c r="D7" s="1794"/>
      <c r="F7" s="1814" t="s">
        <v>2137</v>
      </c>
      <c r="G7" s="1799">
        <v>3500</v>
      </c>
      <c r="H7" s="1790"/>
    </row>
    <row r="8" spans="1:8" ht="75.75" customHeight="1">
      <c r="B8" s="1795" t="s">
        <v>2138</v>
      </c>
      <c r="C8" s="1796" t="s">
        <v>2132</v>
      </c>
      <c r="D8" s="1791"/>
      <c r="F8" s="1814" t="s">
        <v>2139</v>
      </c>
      <c r="G8" s="1799">
        <v>3500</v>
      </c>
      <c r="H8" s="1790"/>
    </row>
    <row r="9" spans="1:8" ht="21.6">
      <c r="B9" s="1797" t="s">
        <v>769</v>
      </c>
      <c r="C9" s="1799">
        <v>4303.08</v>
      </c>
      <c r="D9" s="1791"/>
      <c r="F9" s="1815" t="s">
        <v>2140</v>
      </c>
      <c r="G9" s="1812" t="s">
        <v>2132</v>
      </c>
      <c r="H9" s="1790"/>
    </row>
    <row r="10" spans="1:8" ht="36.6">
      <c r="B10" s="1800" t="s">
        <v>774</v>
      </c>
      <c r="C10" s="1799">
        <v>962.04</v>
      </c>
      <c r="D10" s="1791"/>
      <c r="F10" s="1813" t="s">
        <v>2134</v>
      </c>
      <c r="G10" s="1798" t="s">
        <v>2132</v>
      </c>
      <c r="H10" s="1790"/>
    </row>
    <row r="11" spans="1:8" ht="24.6">
      <c r="B11" s="1801" t="s">
        <v>2141</v>
      </c>
      <c r="C11" s="1799">
        <v>56</v>
      </c>
      <c r="D11" s="1791"/>
      <c r="F11" s="1816" t="s">
        <v>764</v>
      </c>
      <c r="G11" s="1817">
        <v>6580</v>
      </c>
      <c r="H11" s="1791" t="s">
        <v>2142</v>
      </c>
    </row>
    <row r="12" spans="1:8" ht="40.200000000000003">
      <c r="B12" s="1800" t="s">
        <v>778</v>
      </c>
      <c r="C12" s="1802">
        <v>4850</v>
      </c>
      <c r="D12" s="1791" t="s">
        <v>2143</v>
      </c>
      <c r="F12" s="1816" t="s">
        <v>2144</v>
      </c>
      <c r="G12" s="1799">
        <v>2000</v>
      </c>
      <c r="H12" s="1791" t="s">
        <v>2145</v>
      </c>
    </row>
    <row r="13" spans="1:8" ht="48.6">
      <c r="B13" s="1800" t="s">
        <v>789</v>
      </c>
      <c r="C13" s="1799">
        <v>8623.3799999999992</v>
      </c>
      <c r="D13" s="1790"/>
      <c r="F13" s="1803" t="s">
        <v>698</v>
      </c>
      <c r="G13" s="1818">
        <v>772.36</v>
      </c>
      <c r="H13" s="1791" t="s">
        <v>2146</v>
      </c>
    </row>
    <row r="14" spans="1:8" ht="27.6">
      <c r="B14" s="1803" t="s">
        <v>696</v>
      </c>
      <c r="C14" s="1804">
        <v>558.41999999999996</v>
      </c>
      <c r="D14" s="1785"/>
      <c r="F14" s="1819" t="s">
        <v>2147</v>
      </c>
      <c r="G14" s="1799">
        <v>3362</v>
      </c>
      <c r="H14" s="1790"/>
    </row>
    <row r="15" spans="1:8" ht="41.4">
      <c r="B15" s="1805" t="s">
        <v>709</v>
      </c>
      <c r="C15" s="1806">
        <v>1800.09</v>
      </c>
      <c r="D15" s="1785"/>
      <c r="F15" s="1820" t="s">
        <v>695</v>
      </c>
      <c r="G15" s="1818">
        <v>790</v>
      </c>
      <c r="H15" s="1790"/>
    </row>
    <row r="16" spans="1:8">
      <c r="B16" s="1805" t="s">
        <v>711</v>
      </c>
      <c r="C16" s="1806">
        <v>736</v>
      </c>
      <c r="D16" s="1785"/>
      <c r="F16" s="1821" t="s">
        <v>2148</v>
      </c>
      <c r="G16" s="1799">
        <v>15781</v>
      </c>
      <c r="H16" s="1790"/>
    </row>
    <row r="17" spans="2:8" ht="21">
      <c r="B17" s="1807" t="s">
        <v>372</v>
      </c>
      <c r="C17" s="1808">
        <v>23695.61</v>
      </c>
      <c r="D17" s="1785"/>
      <c r="F17" s="1822" t="s">
        <v>372</v>
      </c>
      <c r="G17" s="1823">
        <v>43285.36</v>
      </c>
      <c r="H17" s="1790"/>
    </row>
    <row r="18" spans="2:8">
      <c r="D18" s="1785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A4FE6-5C82-4772-AB6A-9877357979C2}">
  <dimension ref="B1:J28"/>
  <sheetViews>
    <sheetView workbookViewId="0">
      <selection activeCell="F11" sqref="F11"/>
    </sheetView>
  </sheetViews>
  <sheetFormatPr defaultRowHeight="14.4"/>
  <cols>
    <col min="2" max="2" width="7.44140625" customWidth="1"/>
    <col min="3" max="3" width="23.109375" style="1377" bestFit="1" customWidth="1"/>
    <col min="4" max="4" width="20.44140625" customWidth="1"/>
    <col min="5" max="5" width="23.44140625" customWidth="1"/>
    <col min="6" max="6" width="20.88671875" customWidth="1"/>
    <col min="8" max="8" width="22.44140625" customWidth="1"/>
    <col min="10" max="10" width="18.109375" customWidth="1"/>
  </cols>
  <sheetData>
    <row r="1" spans="2:8" ht="15" customHeight="1">
      <c r="B1" t="s">
        <v>2149</v>
      </c>
      <c r="C1" t="s">
        <v>2150</v>
      </c>
      <c r="D1" s="1386">
        <v>66</v>
      </c>
    </row>
    <row r="2" spans="2:8">
      <c r="B2" t="s">
        <v>2149</v>
      </c>
      <c r="C2" t="s">
        <v>163</v>
      </c>
      <c r="D2" s="1386">
        <v>578.05999999999995</v>
      </c>
    </row>
    <row r="3" spans="2:8">
      <c r="B3" t="s">
        <v>2149</v>
      </c>
      <c r="C3" t="s">
        <v>335</v>
      </c>
      <c r="D3" s="1386">
        <v>761.1</v>
      </c>
    </row>
    <row r="4" spans="2:8">
      <c r="B4" t="s">
        <v>2149</v>
      </c>
      <c r="C4" t="s">
        <v>464</v>
      </c>
      <c r="D4" s="1386">
        <v>1205</v>
      </c>
    </row>
    <row r="5" spans="2:8">
      <c r="B5" t="s">
        <v>2151</v>
      </c>
      <c r="C5" t="s">
        <v>2150</v>
      </c>
      <c r="D5" s="1386">
        <v>16833.8</v>
      </c>
    </row>
    <row r="6" spans="2:8">
      <c r="B6" t="s">
        <v>2151</v>
      </c>
      <c r="C6" t="s">
        <v>464</v>
      </c>
      <c r="D6" s="1386">
        <v>2500</v>
      </c>
    </row>
    <row r="7" spans="2:8">
      <c r="B7" t="s">
        <v>2151</v>
      </c>
      <c r="C7" t="s">
        <v>464</v>
      </c>
      <c r="D7" s="1386">
        <v>30551.56</v>
      </c>
    </row>
    <row r="8" spans="2:8">
      <c r="B8" t="s">
        <v>2151</v>
      </c>
      <c r="C8" t="s">
        <v>464</v>
      </c>
      <c r="D8" s="1386">
        <v>190</v>
      </c>
      <c r="F8" s="1386">
        <f>SUM(D1:D8)</f>
        <v>52685.520000000004</v>
      </c>
    </row>
    <row r="9" spans="2:8">
      <c r="B9" t="s">
        <v>2152</v>
      </c>
      <c r="C9" t="s">
        <v>464</v>
      </c>
      <c r="D9" s="1386">
        <v>2499.42</v>
      </c>
    </row>
    <row r="10" spans="2:8">
      <c r="B10" s="1402" t="s">
        <v>372</v>
      </c>
      <c r="C10" s="1402"/>
      <c r="D10" s="1403">
        <f>SUM(D1:D9)</f>
        <v>55184.94</v>
      </c>
      <c r="E10" s="1386"/>
      <c r="F10" s="1386"/>
    </row>
    <row r="11" spans="2:8">
      <c r="F11" s="1386">
        <f>SUM(D12,-F8)</f>
        <v>2499.4199999999983</v>
      </c>
    </row>
    <row r="12" spans="2:8">
      <c r="C12" s="1377" t="s">
        <v>2153</v>
      </c>
      <c r="D12" s="1386">
        <v>55184.94</v>
      </c>
    </row>
    <row r="14" spans="2:8">
      <c r="C14" s="1386"/>
      <c r="E14" s="1404"/>
      <c r="F14" s="1404"/>
      <c r="H14" s="1398"/>
    </row>
    <row r="15" spans="2:8">
      <c r="C15" s="1386"/>
      <c r="E15" s="1404"/>
      <c r="F15" s="1404"/>
    </row>
    <row r="16" spans="2:8">
      <c r="C16" s="1386"/>
      <c r="E16" s="1404"/>
      <c r="F16" s="1404"/>
      <c r="H16" s="1398"/>
    </row>
    <row r="17" spans="3:10">
      <c r="C17" s="1386"/>
      <c r="E17" s="1404"/>
      <c r="F17" s="1404"/>
      <c r="J17" s="1398"/>
    </row>
    <row r="18" spans="3:10">
      <c r="C18" s="1386"/>
      <c r="E18" s="1404"/>
      <c r="F18" s="1404"/>
      <c r="H18" s="1398"/>
    </row>
    <row r="19" spans="3:10">
      <c r="C19" s="1386"/>
      <c r="E19" s="1404"/>
      <c r="F19" s="1404"/>
      <c r="J19" s="1398"/>
    </row>
    <row r="20" spans="3:10">
      <c r="C20" s="1386"/>
      <c r="E20" s="1404"/>
      <c r="F20" s="1404"/>
      <c r="H20" s="1398"/>
    </row>
    <row r="21" spans="3:10">
      <c r="C21" s="1386"/>
    </row>
    <row r="22" spans="3:10">
      <c r="E22" s="1386"/>
      <c r="F22" s="1386"/>
      <c r="H22" s="1398"/>
      <c r="J22" s="1398"/>
    </row>
    <row r="24" spans="3:10">
      <c r="H24" s="1398"/>
    </row>
    <row r="26" spans="3:10">
      <c r="H26" s="1398"/>
    </row>
    <row r="28" spans="3:10">
      <c r="H28" s="1398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CAF16-952D-414F-A83C-75E4AAFFA95B}">
  <dimension ref="A1:H23"/>
  <sheetViews>
    <sheetView workbookViewId="0">
      <selection activeCell="C14" sqref="C14"/>
    </sheetView>
  </sheetViews>
  <sheetFormatPr defaultRowHeight="14.4"/>
  <cols>
    <col min="1" max="1" width="61.109375" bestFit="1" customWidth="1"/>
    <col min="2" max="2" width="16.33203125" bestFit="1" customWidth="1"/>
    <col min="3" max="3" width="11.44140625" bestFit="1" customWidth="1"/>
    <col min="4" max="4" width="21.5546875" bestFit="1" customWidth="1"/>
    <col min="5" max="5" width="15" customWidth="1"/>
    <col min="6" max="6" width="23.33203125" bestFit="1" customWidth="1"/>
  </cols>
  <sheetData>
    <row r="1" spans="1:8">
      <c r="A1" s="1402" t="s">
        <v>2154</v>
      </c>
      <c r="B1" s="1402"/>
      <c r="C1" s="1402" t="s">
        <v>2155</v>
      </c>
      <c r="D1" s="1402" t="s">
        <v>2156</v>
      </c>
      <c r="E1" s="1402" t="s">
        <v>2157</v>
      </c>
      <c r="F1" s="1402" t="s">
        <v>2158</v>
      </c>
      <c r="G1" s="1402"/>
      <c r="H1" s="1402"/>
    </row>
    <row r="2" spans="1:8">
      <c r="A2" t="s">
        <v>2159</v>
      </c>
      <c r="B2" t="s">
        <v>2112</v>
      </c>
      <c r="C2" s="1377" t="s">
        <v>320</v>
      </c>
      <c r="D2" s="1377">
        <v>0</v>
      </c>
      <c r="E2" s="1377">
        <v>790</v>
      </c>
      <c r="F2" s="1377">
        <v>790</v>
      </c>
    </row>
    <row r="3" spans="1:8">
      <c r="A3" t="s">
        <v>996</v>
      </c>
      <c r="B3" t="s">
        <v>115</v>
      </c>
      <c r="C3" s="1377">
        <v>15670</v>
      </c>
      <c r="D3" s="1377">
        <v>15500</v>
      </c>
      <c r="E3" s="1377">
        <v>15670</v>
      </c>
      <c r="F3" s="1377">
        <v>170</v>
      </c>
    </row>
    <row r="4" spans="1:8">
      <c r="A4" t="s">
        <v>2160</v>
      </c>
      <c r="B4" t="s">
        <v>115</v>
      </c>
      <c r="C4" s="1377">
        <v>7000</v>
      </c>
      <c r="D4" s="1377">
        <v>7000</v>
      </c>
      <c r="E4" s="1377">
        <v>6507.33</v>
      </c>
      <c r="F4" s="1377">
        <v>-492.67</v>
      </c>
    </row>
    <row r="5" spans="1:8">
      <c r="A5" t="s">
        <v>2161</v>
      </c>
      <c r="B5" t="s">
        <v>115</v>
      </c>
      <c r="C5" s="1377"/>
      <c r="D5" s="1377"/>
      <c r="E5" s="1377"/>
      <c r="F5" s="1377"/>
    </row>
    <row r="6" spans="1:8">
      <c r="C6" s="1377"/>
      <c r="D6" s="1377"/>
      <c r="E6" s="1377"/>
      <c r="F6" s="1377"/>
    </row>
    <row r="7" spans="1:8">
      <c r="C7" s="1377"/>
      <c r="D7" s="1377"/>
      <c r="E7" s="1377"/>
      <c r="F7" s="1377"/>
    </row>
    <row r="8" spans="1:8">
      <c r="C8" s="1377"/>
      <c r="D8" s="1377"/>
      <c r="E8" s="1377"/>
      <c r="F8" s="1377"/>
    </row>
    <row r="9" spans="1:8">
      <c r="C9" s="1377"/>
      <c r="D9" s="1377"/>
      <c r="E9" s="1377"/>
      <c r="F9" s="1377"/>
    </row>
    <row r="10" spans="1:8">
      <c r="C10" s="1377"/>
      <c r="D10" s="1377"/>
      <c r="E10" s="1377"/>
      <c r="F10" s="1377"/>
    </row>
    <row r="11" spans="1:8">
      <c r="C11" s="1377"/>
      <c r="D11" s="1377"/>
      <c r="E11" s="1377"/>
      <c r="F11" s="1377"/>
    </row>
    <row r="12" spans="1:8">
      <c r="C12" s="1377"/>
      <c r="D12" s="1377"/>
      <c r="E12" s="1377"/>
      <c r="F12" s="1377"/>
    </row>
    <row r="13" spans="1:8">
      <c r="C13" s="1377"/>
      <c r="D13" s="1377"/>
      <c r="E13" s="1377"/>
      <c r="F13" s="1377"/>
    </row>
    <row r="14" spans="1:8">
      <c r="C14" s="1377"/>
      <c r="D14" s="1377"/>
      <c r="E14" s="1377"/>
      <c r="F14" s="1377"/>
    </row>
    <row r="15" spans="1:8">
      <c r="C15" s="1377"/>
      <c r="D15" s="1377"/>
      <c r="E15" s="1377"/>
      <c r="F15" s="1377"/>
    </row>
    <row r="16" spans="1:8">
      <c r="C16" s="1377"/>
      <c r="D16" s="1377"/>
      <c r="E16" s="1377"/>
      <c r="F16" s="1377"/>
    </row>
    <row r="17" spans="3:6">
      <c r="C17" s="1377"/>
      <c r="D17" s="1377"/>
      <c r="E17" s="1377"/>
      <c r="F17" s="1377"/>
    </row>
    <row r="18" spans="3:6">
      <c r="C18" s="1377"/>
      <c r="D18" s="1377"/>
      <c r="E18" s="1377"/>
      <c r="F18" s="1377"/>
    </row>
    <row r="19" spans="3:6">
      <c r="C19" s="1377"/>
      <c r="D19" s="1377"/>
      <c r="E19" s="1377"/>
      <c r="F19" s="1377"/>
    </row>
    <row r="20" spans="3:6">
      <c r="C20" s="1377"/>
      <c r="D20" s="1377"/>
      <c r="E20" s="1377"/>
      <c r="F20" s="1377"/>
    </row>
    <row r="21" spans="3:6">
      <c r="C21" s="1377"/>
      <c r="D21" s="1377"/>
      <c r="E21" s="1377"/>
      <c r="F21" s="1377"/>
    </row>
    <row r="22" spans="3:6">
      <c r="C22" s="1377"/>
      <c r="D22" s="1377"/>
      <c r="E22" s="1377"/>
      <c r="F22" s="1377"/>
    </row>
    <row r="23" spans="3:6">
      <c r="C23" s="1377"/>
      <c r="D23" s="1377"/>
      <c r="E23" s="1377"/>
      <c r="F23" s="137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1:S80"/>
  <sheetViews>
    <sheetView zoomScale="90" zoomScaleNormal="90" workbookViewId="0">
      <pane xSplit="2" ySplit="3" topLeftCell="C10" activePane="bottomRight" state="frozen"/>
      <selection pane="topRight" activeCell="C1" sqref="C1"/>
      <selection pane="bottomLeft" activeCell="A4" sqref="A4"/>
      <selection pane="bottomRight" activeCell="D54" sqref="D54"/>
    </sheetView>
  </sheetViews>
  <sheetFormatPr defaultRowHeight="14.4"/>
  <cols>
    <col min="1" max="1" width="65.109375" customWidth="1"/>
    <col min="2" max="2" width="23.33203125" bestFit="1" customWidth="1"/>
    <col min="3" max="4" width="23.33203125" customWidth="1"/>
    <col min="5" max="5" width="21.33203125" customWidth="1"/>
    <col min="6" max="7" width="23.33203125" customWidth="1"/>
    <col min="8" max="9" width="10.6640625" customWidth="1"/>
    <col min="10" max="10" width="11.6640625" customWidth="1"/>
    <col min="11" max="17" width="10.6640625" customWidth="1"/>
    <col min="18" max="18" width="23.33203125" customWidth="1"/>
    <col min="19" max="19" width="22.6640625" customWidth="1"/>
  </cols>
  <sheetData>
    <row r="1" spans="1:19" ht="28.8">
      <c r="A1" s="1985" t="s">
        <v>177</v>
      </c>
      <c r="B1" s="1986"/>
      <c r="C1" s="1986"/>
      <c r="D1" s="1986"/>
      <c r="E1" s="1986"/>
      <c r="F1" s="1986"/>
      <c r="G1" s="1986"/>
      <c r="H1" s="1986"/>
      <c r="I1" s="1986"/>
      <c r="J1" s="1986"/>
      <c r="K1" s="1986"/>
      <c r="L1" s="1986"/>
      <c r="M1" s="1986"/>
      <c r="N1" s="1986"/>
      <c r="O1" s="1986"/>
      <c r="P1" s="1986"/>
      <c r="Q1" s="1986"/>
      <c r="R1" s="1986"/>
      <c r="S1" s="1987"/>
    </row>
    <row r="2" spans="1:19" ht="97.2">
      <c r="A2" s="1" t="s">
        <v>139</v>
      </c>
      <c r="B2" s="2" t="s">
        <v>178</v>
      </c>
      <c r="C2" s="3" t="s">
        <v>179</v>
      </c>
      <c r="D2" s="3" t="s">
        <v>4</v>
      </c>
      <c r="E2" s="161" t="s">
        <v>180</v>
      </c>
      <c r="F2" s="4" t="s">
        <v>6</v>
      </c>
      <c r="G2" s="162" t="s">
        <v>181</v>
      </c>
      <c r="H2" s="237" t="s">
        <v>8</v>
      </c>
      <c r="I2" s="238" t="s">
        <v>9</v>
      </c>
      <c r="J2" s="238" t="s">
        <v>10</v>
      </c>
      <c r="K2" s="239" t="s">
        <v>145</v>
      </c>
      <c r="L2" s="240" t="s">
        <v>12</v>
      </c>
      <c r="M2" s="237" t="s">
        <v>13</v>
      </c>
      <c r="N2" s="241" t="s">
        <v>14</v>
      </c>
      <c r="O2" s="242" t="s">
        <v>15</v>
      </c>
      <c r="P2" s="239" t="s">
        <v>182</v>
      </c>
      <c r="Q2" s="236" t="s">
        <v>183</v>
      </c>
      <c r="R2" s="61" t="s">
        <v>184</v>
      </c>
      <c r="S2" s="5" t="s">
        <v>19</v>
      </c>
    </row>
    <row r="3" spans="1:19" ht="21">
      <c r="A3" s="6" t="s">
        <v>20</v>
      </c>
      <c r="B3" s="63">
        <f>B4+B6+B33</f>
        <v>445718</v>
      </c>
      <c r="C3" s="63">
        <f>C4+C6+C33</f>
        <v>433408.31999999995</v>
      </c>
      <c r="D3" s="63">
        <f>D4+D6+D33</f>
        <v>444828.4</v>
      </c>
      <c r="E3" s="62">
        <f>SUM(E4,E6,E33)</f>
        <v>889.60000000000582</v>
      </c>
      <c r="F3" s="163">
        <f>SUM(F4+F6+F33)</f>
        <v>443835.23</v>
      </c>
      <c r="G3" s="104">
        <f>B3-F3</f>
        <v>1882.7700000000186</v>
      </c>
      <c r="H3" s="164"/>
      <c r="I3" s="164"/>
      <c r="J3" s="7"/>
      <c r="K3" s="165"/>
      <c r="L3" s="164"/>
      <c r="M3" s="7"/>
      <c r="N3" s="165"/>
      <c r="O3" s="104"/>
      <c r="P3" s="164"/>
      <c r="Q3" s="104"/>
      <c r="R3" s="626">
        <f>SUM(R6,R33)</f>
        <v>445718</v>
      </c>
      <c r="S3" s="12"/>
    </row>
    <row r="4" spans="1:19" ht="21" hidden="1">
      <c r="A4" s="13" t="s">
        <v>21</v>
      </c>
      <c r="B4" s="63">
        <f>SUM(B5)</f>
        <v>0</v>
      </c>
      <c r="C4" s="63">
        <f>SUM(C5)</f>
        <v>0</v>
      </c>
      <c r="D4" s="64">
        <f>SUM(D5)</f>
        <v>0</v>
      </c>
      <c r="E4" s="166">
        <f>SUM(E7)</f>
        <v>0</v>
      </c>
      <c r="F4" s="167">
        <f>SUM(F5)</f>
        <v>0</v>
      </c>
      <c r="G4" s="168">
        <f>B4-F4</f>
        <v>0</v>
      </c>
      <c r="H4" s="9"/>
      <c r="I4" s="9"/>
      <c r="J4" s="9"/>
      <c r="K4" s="8"/>
      <c r="L4" s="10"/>
      <c r="M4" s="9"/>
      <c r="N4" s="169"/>
      <c r="O4" s="11"/>
      <c r="P4" s="170"/>
      <c r="Q4" s="171"/>
      <c r="R4" s="561"/>
      <c r="S4" s="12"/>
    </row>
    <row r="5" spans="1:19" ht="21" hidden="1">
      <c r="A5" s="243"/>
      <c r="B5" s="244"/>
      <c r="C5" s="244"/>
      <c r="D5" s="245"/>
      <c r="E5" s="172"/>
      <c r="F5" s="246"/>
      <c r="G5" s="173"/>
      <c r="H5" s="247"/>
      <c r="I5" s="247"/>
      <c r="J5" s="247"/>
      <c r="K5" s="37"/>
      <c r="L5" s="248"/>
      <c r="M5" s="247"/>
      <c r="N5" s="249"/>
      <c r="O5" s="250"/>
      <c r="P5" s="37"/>
      <c r="Q5" s="60"/>
      <c r="R5" s="561"/>
      <c r="S5" s="12"/>
    </row>
    <row r="6" spans="1:19" ht="21">
      <c r="A6" s="27" t="s">
        <v>42</v>
      </c>
      <c r="B6" s="68">
        <f>SUM(B7:B31)</f>
        <v>369626.25</v>
      </c>
      <c r="C6" s="68">
        <f>SUM(C8:C10,C11,C15:C17,C20:C28,C30:C31)</f>
        <v>361568.72</v>
      </c>
      <c r="D6" s="68">
        <f>SUM(D7:D31)</f>
        <v>369626.25</v>
      </c>
      <c r="E6" s="69">
        <f>SUM(E7:E31)</f>
        <v>7.2759576141834259E-12</v>
      </c>
      <c r="F6" s="70">
        <f>SUM(F7,F11,F14,F19,F29)</f>
        <v>369272.08</v>
      </c>
      <c r="G6" s="174">
        <f>SUM(G7,G11,G14,G19,G29)</f>
        <v>354.17000000000917</v>
      </c>
      <c r="H6" s="175"/>
      <c r="I6" s="176"/>
      <c r="J6" s="176"/>
      <c r="K6" s="177"/>
      <c r="L6" s="175"/>
      <c r="M6" s="176"/>
      <c r="N6" s="177"/>
      <c r="O6" s="174"/>
      <c r="P6" s="175"/>
      <c r="Q6" s="174"/>
      <c r="R6" s="627">
        <f>SUM(R7:R31)</f>
        <v>369626.25</v>
      </c>
      <c r="S6" s="29"/>
    </row>
    <row r="7" spans="1:19" ht="18">
      <c r="A7" s="30" t="s">
        <v>185</v>
      </c>
      <c r="B7" s="16">
        <v>300000</v>
      </c>
      <c r="C7" s="76"/>
      <c r="D7" s="16">
        <f>SUM(C8:C10)</f>
        <v>300000</v>
      </c>
      <c r="E7" s="71">
        <f>B7-D7</f>
        <v>0</v>
      </c>
      <c r="F7" s="15">
        <f>SUM(F8:F10)</f>
        <v>300000</v>
      </c>
      <c r="G7" s="109">
        <f>SUM(B7-F7)</f>
        <v>0</v>
      </c>
      <c r="H7" s="178" t="s">
        <v>186</v>
      </c>
      <c r="I7" s="179"/>
      <c r="J7" s="180"/>
      <c r="K7" s="181"/>
      <c r="L7" s="182"/>
      <c r="M7" s="179"/>
      <c r="N7" s="183"/>
      <c r="O7" s="657"/>
      <c r="P7" s="184"/>
      <c r="Q7" s="185"/>
      <c r="R7" s="562">
        <v>300000</v>
      </c>
      <c r="S7" s="24"/>
    </row>
    <row r="8" spans="1:19" ht="18">
      <c r="A8" s="186" t="s">
        <v>187</v>
      </c>
      <c r="B8" s="187"/>
      <c r="C8" s="78">
        <v>25000</v>
      </c>
      <c r="D8" s="67"/>
      <c r="E8" s="74"/>
      <c r="F8" s="188">
        <v>25000</v>
      </c>
      <c r="G8" s="189"/>
      <c r="H8" s="18"/>
      <c r="I8" s="18"/>
      <c r="J8" s="539">
        <v>41431</v>
      </c>
      <c r="K8" s="540">
        <v>41438</v>
      </c>
      <c r="L8" s="541">
        <v>41438</v>
      </c>
      <c r="M8" s="18"/>
      <c r="N8" s="126"/>
      <c r="O8" s="542">
        <v>41508</v>
      </c>
      <c r="P8" s="191"/>
      <c r="Q8" s="543" t="s">
        <v>49</v>
      </c>
      <c r="R8" s="563"/>
      <c r="S8" s="24"/>
    </row>
    <row r="9" spans="1:19" ht="18">
      <c r="A9" s="186" t="s">
        <v>188</v>
      </c>
      <c r="B9" s="187"/>
      <c r="C9" s="78">
        <v>125000</v>
      </c>
      <c r="D9" s="67"/>
      <c r="E9" s="74"/>
      <c r="F9" s="188">
        <v>125000</v>
      </c>
      <c r="G9" s="192"/>
      <c r="H9" s="18"/>
      <c r="I9" s="18"/>
      <c r="J9" s="539">
        <v>41431</v>
      </c>
      <c r="K9" s="540">
        <v>41508</v>
      </c>
      <c r="L9" s="541" t="s">
        <v>49</v>
      </c>
      <c r="M9" s="18">
        <v>41438</v>
      </c>
      <c r="N9" s="126">
        <v>41508</v>
      </c>
      <c r="O9" s="542">
        <v>41508</v>
      </c>
      <c r="P9" s="191"/>
      <c r="Q9" s="543" t="s">
        <v>49</v>
      </c>
      <c r="R9" s="563"/>
      <c r="S9" s="24"/>
    </row>
    <row r="10" spans="1:19" ht="18">
      <c r="A10" s="186" t="s">
        <v>189</v>
      </c>
      <c r="B10" s="187"/>
      <c r="C10" s="78">
        <v>150000</v>
      </c>
      <c r="D10" s="67"/>
      <c r="E10" s="74"/>
      <c r="F10" s="188">
        <v>150000</v>
      </c>
      <c r="G10" s="192"/>
      <c r="H10" s="18"/>
      <c r="I10" s="18"/>
      <c r="J10" s="539"/>
      <c r="K10" s="540">
        <v>41787</v>
      </c>
      <c r="L10" s="541" t="s">
        <v>49</v>
      </c>
      <c r="M10" s="18">
        <v>41703</v>
      </c>
      <c r="N10" s="126"/>
      <c r="O10" s="653">
        <v>41787</v>
      </c>
      <c r="P10" s="191"/>
      <c r="Q10" s="543" t="s">
        <v>49</v>
      </c>
      <c r="R10" s="563"/>
      <c r="S10" s="24"/>
    </row>
    <row r="11" spans="1:19" ht="18">
      <c r="A11" s="30" t="s">
        <v>190</v>
      </c>
      <c r="B11" s="193">
        <v>12850</v>
      </c>
      <c r="C11" s="76">
        <v>12850</v>
      </c>
      <c r="D11" s="16">
        <f>SUM(C11)</f>
        <v>12850</v>
      </c>
      <c r="E11" s="97">
        <f>SUM(B11-C11)</f>
        <v>0</v>
      </c>
      <c r="F11" s="41">
        <f>SUM(F12:F13)</f>
        <v>12850</v>
      </c>
      <c r="G11" s="108">
        <f>SUM(B11-F11)</f>
        <v>0</v>
      </c>
      <c r="H11" s="179"/>
      <c r="I11" s="179"/>
      <c r="J11" s="179"/>
      <c r="K11" s="194"/>
      <c r="L11" s="195"/>
      <c r="M11" s="179"/>
      <c r="N11" s="183"/>
      <c r="O11" s="656"/>
      <c r="P11" s="196"/>
      <c r="Q11" s="544"/>
      <c r="R11" s="562">
        <v>12850</v>
      </c>
      <c r="S11" s="197"/>
    </row>
    <row r="12" spans="1:19" ht="18">
      <c r="A12" s="186" t="s">
        <v>191</v>
      </c>
      <c r="B12" s="86"/>
      <c r="C12" s="66"/>
      <c r="D12" s="67"/>
      <c r="E12" s="198"/>
      <c r="F12" s="101">
        <v>6425</v>
      </c>
      <c r="G12" s="199"/>
      <c r="H12" s="18">
        <v>41423</v>
      </c>
      <c r="I12" s="18">
        <v>41570</v>
      </c>
      <c r="J12" s="18">
        <v>41586</v>
      </c>
      <c r="K12" s="200">
        <v>41592</v>
      </c>
      <c r="L12" s="43">
        <v>41592</v>
      </c>
      <c r="M12" s="18" t="s">
        <v>38</v>
      </c>
      <c r="N12" s="18" t="s">
        <v>38</v>
      </c>
      <c r="O12" s="44">
        <v>41645</v>
      </c>
      <c r="P12" s="201"/>
      <c r="Q12" s="543" t="s">
        <v>49</v>
      </c>
      <c r="R12" s="563"/>
      <c r="S12" s="197"/>
    </row>
    <row r="13" spans="1:19" ht="18">
      <c r="A13" s="186" t="s">
        <v>192</v>
      </c>
      <c r="B13" s="86"/>
      <c r="C13" s="66"/>
      <c r="D13" s="67"/>
      <c r="E13" s="198"/>
      <c r="F13" s="101">
        <v>6425</v>
      </c>
      <c r="G13" s="199"/>
      <c r="H13" s="18">
        <v>41423</v>
      </c>
      <c r="I13" s="18">
        <v>41570</v>
      </c>
      <c r="J13" s="18">
        <v>41660</v>
      </c>
      <c r="K13" s="202">
        <v>41662</v>
      </c>
      <c r="L13" s="43">
        <v>41690</v>
      </c>
      <c r="M13" s="18" t="s">
        <v>38</v>
      </c>
      <c r="N13" s="18" t="s">
        <v>38</v>
      </c>
      <c r="O13" s="132">
        <v>41744</v>
      </c>
      <c r="P13" s="201"/>
      <c r="Q13" s="543" t="s">
        <v>49</v>
      </c>
      <c r="R13" s="563"/>
      <c r="S13" s="197"/>
    </row>
    <row r="14" spans="1:19" ht="17.399999999999999">
      <c r="A14" s="30" t="s">
        <v>81</v>
      </c>
      <c r="B14" s="193">
        <v>10487.05</v>
      </c>
      <c r="C14" s="76"/>
      <c r="D14" s="16">
        <f>SUM(C15:C18)</f>
        <v>10487.05</v>
      </c>
      <c r="E14" s="97">
        <f>SUM(B14-D14)</f>
        <v>0</v>
      </c>
      <c r="F14" s="41">
        <f>SUM(F15:F18)</f>
        <v>10140.89</v>
      </c>
      <c r="G14" s="108">
        <f>SUM(B14-F14)</f>
        <v>346.15999999999985</v>
      </c>
      <c r="H14" s="545"/>
      <c r="I14" s="545"/>
      <c r="J14" s="545"/>
      <c r="K14" s="194"/>
      <c r="L14" s="195"/>
      <c r="M14" s="545"/>
      <c r="N14" s="183"/>
      <c r="O14" s="656"/>
      <c r="P14" s="196"/>
      <c r="Q14" s="544"/>
      <c r="R14" s="738">
        <v>10487.05</v>
      </c>
      <c r="S14" s="685"/>
    </row>
    <row r="15" spans="1:19" ht="18">
      <c r="A15" s="186" t="s">
        <v>193</v>
      </c>
      <c r="B15" s="86"/>
      <c r="C15" s="78">
        <v>447.95</v>
      </c>
      <c r="D15" s="92"/>
      <c r="E15" s="198"/>
      <c r="F15" s="101">
        <v>447.95</v>
      </c>
      <c r="G15" s="204"/>
      <c r="H15" s="546">
        <v>41449</v>
      </c>
      <c r="I15" s="546" t="s">
        <v>49</v>
      </c>
      <c r="J15" s="546">
        <v>41449</v>
      </c>
      <c r="K15" s="202">
        <v>41465</v>
      </c>
      <c r="L15" s="43">
        <v>41470</v>
      </c>
      <c r="M15" s="539" t="s">
        <v>38</v>
      </c>
      <c r="N15" s="539" t="s">
        <v>38</v>
      </c>
      <c r="O15" s="44">
        <v>41508</v>
      </c>
      <c r="P15" s="191">
        <v>41452</v>
      </c>
      <c r="Q15" s="543" t="s">
        <v>49</v>
      </c>
      <c r="R15" s="602"/>
      <c r="S15" s="686"/>
    </row>
    <row r="16" spans="1:19" ht="18">
      <c r="A16" s="186" t="s">
        <v>194</v>
      </c>
      <c r="B16" s="86" t="s">
        <v>195</v>
      </c>
      <c r="C16" s="78">
        <v>1383.76</v>
      </c>
      <c r="D16" s="92"/>
      <c r="E16" s="198"/>
      <c r="F16" s="101">
        <v>1383.76</v>
      </c>
      <c r="G16" s="204"/>
      <c r="H16" s="539">
        <v>41484</v>
      </c>
      <c r="I16" s="539">
        <v>41484</v>
      </c>
      <c r="J16" s="539">
        <v>41500</v>
      </c>
      <c r="K16" s="202">
        <v>41506</v>
      </c>
      <c r="L16" s="43">
        <v>41508</v>
      </c>
      <c r="M16" s="539" t="s">
        <v>38</v>
      </c>
      <c r="N16" s="539" t="s">
        <v>38</v>
      </c>
      <c r="O16" s="44">
        <v>41590</v>
      </c>
      <c r="P16" s="191">
        <v>41502</v>
      </c>
      <c r="Q16" s="606">
        <v>41757</v>
      </c>
      <c r="R16" s="602"/>
      <c r="S16" s="603"/>
    </row>
    <row r="17" spans="1:19" ht="18">
      <c r="A17" s="186" t="s">
        <v>196</v>
      </c>
      <c r="B17" s="86"/>
      <c r="C17" s="78">
        <v>1077.5</v>
      </c>
      <c r="D17" s="92"/>
      <c r="E17" s="198"/>
      <c r="F17" s="101">
        <v>1077.5</v>
      </c>
      <c r="G17" s="204"/>
      <c r="H17" s="539">
        <v>41710</v>
      </c>
      <c r="I17" s="539">
        <v>41710</v>
      </c>
      <c r="J17" s="539">
        <v>41710</v>
      </c>
      <c r="K17" s="202">
        <v>41718</v>
      </c>
      <c r="L17" s="115">
        <v>41718</v>
      </c>
      <c r="M17" s="539" t="s">
        <v>38</v>
      </c>
      <c r="N17" s="539" t="s">
        <v>38</v>
      </c>
      <c r="O17" s="132">
        <v>41744</v>
      </c>
      <c r="P17" s="205" t="s">
        <v>38</v>
      </c>
      <c r="Q17" s="543" t="s">
        <v>49</v>
      </c>
      <c r="R17" s="602"/>
      <c r="S17" s="603"/>
    </row>
    <row r="18" spans="1:19" ht="18">
      <c r="A18" s="186" t="s">
        <v>197</v>
      </c>
      <c r="B18" s="86"/>
      <c r="C18" s="78">
        <v>7577.84</v>
      </c>
      <c r="D18" s="92"/>
      <c r="E18" s="198"/>
      <c r="F18" s="101">
        <v>7231.68</v>
      </c>
      <c r="G18" s="204"/>
      <c r="H18" s="539"/>
      <c r="I18" s="539"/>
      <c r="J18" s="539">
        <v>41816</v>
      </c>
      <c r="K18" s="200">
        <v>41816</v>
      </c>
      <c r="L18" s="115">
        <v>41816</v>
      </c>
      <c r="M18" s="539"/>
      <c r="N18" s="668"/>
      <c r="O18" s="132">
        <v>41900</v>
      </c>
      <c r="P18" s="205"/>
      <c r="Q18" s="543"/>
      <c r="R18" s="602"/>
      <c r="S18" s="669"/>
    </row>
    <row r="19" spans="1:19" ht="18">
      <c r="A19" s="30" t="s">
        <v>163</v>
      </c>
      <c r="B19" s="193">
        <v>43413.19</v>
      </c>
      <c r="C19" s="75">
        <f>SUM(C20:C28)</f>
        <v>43413.189999999995</v>
      </c>
      <c r="D19" s="16">
        <f>SUM(C20:C28)</f>
        <v>43413.189999999995</v>
      </c>
      <c r="E19" s="97">
        <f>SUM(B19-D19)</f>
        <v>7.2759576141834259E-12</v>
      </c>
      <c r="F19" s="15">
        <f>SUM(F20:F28)</f>
        <v>43405.179999999993</v>
      </c>
      <c r="G19" s="111">
        <f>SUM(B19-F19)</f>
        <v>8.0100000000093132</v>
      </c>
      <c r="H19" s="179"/>
      <c r="I19" s="179"/>
      <c r="J19" s="179"/>
      <c r="K19" s="194"/>
      <c r="L19" s="195"/>
      <c r="M19" s="179"/>
      <c r="N19" s="183"/>
      <c r="O19" s="656"/>
      <c r="P19" s="196"/>
      <c r="Q19" s="544"/>
      <c r="R19" s="562">
        <v>43413.19</v>
      </c>
      <c r="S19" s="206"/>
    </row>
    <row r="20" spans="1:19" ht="18">
      <c r="A20" s="186" t="s">
        <v>198</v>
      </c>
      <c r="B20" s="86"/>
      <c r="C20" s="78">
        <v>2378.4299999999998</v>
      </c>
      <c r="D20" s="67"/>
      <c r="E20" s="198"/>
      <c r="F20" s="188">
        <v>2378.4299999999998</v>
      </c>
      <c r="G20" s="106"/>
      <c r="H20" s="18">
        <v>41481</v>
      </c>
      <c r="I20" s="18">
        <v>41528</v>
      </c>
      <c r="J20" s="18">
        <v>41612</v>
      </c>
      <c r="K20" s="200">
        <v>41620</v>
      </c>
      <c r="L20" s="115">
        <v>41620</v>
      </c>
      <c r="M20" s="18" t="s">
        <v>49</v>
      </c>
      <c r="N20" s="18" t="s">
        <v>49</v>
      </c>
      <c r="O20" s="44">
        <v>41675</v>
      </c>
      <c r="P20" s="207">
        <v>41612</v>
      </c>
      <c r="Q20" s="548">
        <v>41549</v>
      </c>
      <c r="R20" s="564"/>
      <c r="S20" s="206"/>
    </row>
    <row r="21" spans="1:19" ht="18">
      <c r="A21" s="186" t="s">
        <v>199</v>
      </c>
      <c r="B21" s="86"/>
      <c r="C21" s="78">
        <v>199.41</v>
      </c>
      <c r="D21" s="67"/>
      <c r="E21" s="198"/>
      <c r="F21" s="188">
        <v>191.4</v>
      </c>
      <c r="G21" s="106"/>
      <c r="H21" s="18">
        <v>41481</v>
      </c>
      <c r="I21" s="18">
        <v>41527</v>
      </c>
      <c r="J21" s="18">
        <v>41577</v>
      </c>
      <c r="K21" s="200">
        <v>41592</v>
      </c>
      <c r="L21" s="115">
        <v>41592</v>
      </c>
      <c r="M21" s="18" t="s">
        <v>49</v>
      </c>
      <c r="N21" s="18" t="s">
        <v>49</v>
      </c>
      <c r="O21" s="132">
        <v>41645</v>
      </c>
      <c r="P21" s="208"/>
      <c r="Q21" s="543" t="s">
        <v>49</v>
      </c>
      <c r="R21" s="564"/>
      <c r="S21" s="206"/>
    </row>
    <row r="22" spans="1:19" ht="18">
      <c r="A22" s="186" t="s">
        <v>200</v>
      </c>
      <c r="B22" s="86"/>
      <c r="C22" s="78">
        <v>17693.759999999998</v>
      </c>
      <c r="D22" s="67"/>
      <c r="E22" s="198"/>
      <c r="F22" s="188">
        <v>17693.759999999998</v>
      </c>
      <c r="G22" s="106"/>
      <c r="H22" s="18">
        <v>41527</v>
      </c>
      <c r="I22" s="18">
        <v>41528</v>
      </c>
      <c r="J22" s="119">
        <v>41552</v>
      </c>
      <c r="K22" s="200">
        <v>41578</v>
      </c>
      <c r="L22" s="115" t="s">
        <v>49</v>
      </c>
      <c r="M22" s="18">
        <v>41528</v>
      </c>
      <c r="N22" s="128">
        <v>41558</v>
      </c>
      <c r="O22" s="44">
        <v>41625</v>
      </c>
      <c r="P22" s="207">
        <v>41558</v>
      </c>
      <c r="Q22" s="606">
        <v>41914</v>
      </c>
      <c r="R22" s="564"/>
      <c r="S22" s="206"/>
    </row>
    <row r="23" spans="1:19" ht="18">
      <c r="A23" s="186" t="s">
        <v>201</v>
      </c>
      <c r="B23" s="86"/>
      <c r="C23" s="78">
        <v>5463.48</v>
      </c>
      <c r="D23" s="67"/>
      <c r="E23" s="198"/>
      <c r="F23" s="188">
        <v>2739.8</v>
      </c>
      <c r="G23" s="209" t="s">
        <v>202</v>
      </c>
      <c r="H23" s="18">
        <v>41535</v>
      </c>
      <c r="I23" s="18">
        <v>41548</v>
      </c>
      <c r="J23" s="18">
        <v>41618</v>
      </c>
      <c r="K23" s="200">
        <v>41620</v>
      </c>
      <c r="L23" s="115">
        <v>41690</v>
      </c>
      <c r="M23" s="18" t="s">
        <v>49</v>
      </c>
      <c r="N23" s="18" t="s">
        <v>49</v>
      </c>
      <c r="O23" s="132">
        <v>41675</v>
      </c>
      <c r="P23" s="207">
        <v>41618</v>
      </c>
      <c r="Q23" s="548">
        <v>41989</v>
      </c>
      <c r="R23" s="564"/>
      <c r="S23" s="206"/>
    </row>
    <row r="24" spans="1:19" ht="17.399999999999999">
      <c r="A24" s="210"/>
      <c r="B24" s="86"/>
      <c r="C24" s="78"/>
      <c r="D24" s="67"/>
      <c r="E24" s="198"/>
      <c r="F24" s="188">
        <v>1150.92</v>
      </c>
      <c r="G24" s="209" t="s">
        <v>203</v>
      </c>
      <c r="H24" s="18">
        <v>41535</v>
      </c>
      <c r="I24" s="18">
        <v>41548</v>
      </c>
      <c r="J24" s="18">
        <v>41555</v>
      </c>
      <c r="K24" s="200">
        <v>41564</v>
      </c>
      <c r="L24" s="43">
        <v>41564</v>
      </c>
      <c r="M24" s="18" t="s">
        <v>49</v>
      </c>
      <c r="N24" s="18" t="s">
        <v>49</v>
      </c>
      <c r="O24" s="44">
        <v>41625</v>
      </c>
      <c r="P24" s="207">
        <v>41618</v>
      </c>
      <c r="Q24" s="543" t="s">
        <v>49</v>
      </c>
      <c r="R24" s="564"/>
      <c r="S24" s="206"/>
    </row>
    <row r="25" spans="1:19" ht="17.399999999999999">
      <c r="A25" s="210"/>
      <c r="B25" s="86"/>
      <c r="C25" s="78"/>
      <c r="D25" s="67"/>
      <c r="E25" s="198"/>
      <c r="F25" s="188">
        <v>1572.76</v>
      </c>
      <c r="G25" s="209" t="s">
        <v>204</v>
      </c>
      <c r="H25" s="18">
        <v>41535</v>
      </c>
      <c r="I25" s="18">
        <v>41548</v>
      </c>
      <c r="J25" s="18">
        <v>41558</v>
      </c>
      <c r="K25" s="200">
        <v>41578</v>
      </c>
      <c r="L25" s="43">
        <v>41578</v>
      </c>
      <c r="M25" s="18" t="s">
        <v>49</v>
      </c>
      <c r="N25" s="18" t="s">
        <v>49</v>
      </c>
      <c r="O25" s="44">
        <v>41625</v>
      </c>
      <c r="P25" s="207">
        <v>41618</v>
      </c>
      <c r="Q25" s="543" t="s">
        <v>49</v>
      </c>
      <c r="R25" s="564"/>
      <c r="S25" s="206"/>
    </row>
    <row r="26" spans="1:19" ht="18">
      <c r="A26" s="211" t="s">
        <v>205</v>
      </c>
      <c r="B26" s="86"/>
      <c r="C26" s="78">
        <v>12434.12</v>
      </c>
      <c r="D26" s="67"/>
      <c r="E26" s="198"/>
      <c r="F26" s="188">
        <v>12434.12</v>
      </c>
      <c r="G26" s="209"/>
      <c r="H26" s="18">
        <v>41590</v>
      </c>
      <c r="I26" s="18">
        <v>41660</v>
      </c>
      <c r="J26" s="18">
        <v>41666</v>
      </c>
      <c r="K26" s="202">
        <v>41690</v>
      </c>
      <c r="L26" s="43" t="s">
        <v>38</v>
      </c>
      <c r="M26" s="18">
        <v>41660</v>
      </c>
      <c r="N26" s="128">
        <v>41733</v>
      </c>
      <c r="O26" s="44">
        <v>41696</v>
      </c>
      <c r="P26" s="207">
        <v>41670</v>
      </c>
      <c r="Q26" s="548">
        <v>41670</v>
      </c>
      <c r="R26" s="564"/>
      <c r="S26" s="147" t="s">
        <v>206</v>
      </c>
    </row>
    <row r="27" spans="1:19" ht="18">
      <c r="A27" s="211" t="s">
        <v>207</v>
      </c>
      <c r="B27" s="86"/>
      <c r="C27" s="78">
        <v>4693.99</v>
      </c>
      <c r="D27" s="67"/>
      <c r="E27" s="198"/>
      <c r="F27" s="188">
        <v>4693.99</v>
      </c>
      <c r="G27" s="209"/>
      <c r="H27" s="119">
        <v>41682</v>
      </c>
      <c r="I27" s="119">
        <v>41694</v>
      </c>
      <c r="J27" s="119">
        <v>41771</v>
      </c>
      <c r="K27" s="200">
        <v>41774</v>
      </c>
      <c r="L27" s="43">
        <v>41774</v>
      </c>
      <c r="M27" s="18"/>
      <c r="N27" s="128"/>
      <c r="O27" s="132">
        <v>41900</v>
      </c>
      <c r="P27" s="207">
        <v>41768</v>
      </c>
      <c r="Q27" s="606">
        <v>41774</v>
      </c>
      <c r="R27" s="564"/>
      <c r="S27" s="147"/>
    </row>
    <row r="28" spans="1:19" ht="18">
      <c r="A28" s="211" t="s">
        <v>208</v>
      </c>
      <c r="B28" s="86"/>
      <c r="C28" s="78">
        <v>550</v>
      </c>
      <c r="D28" s="67"/>
      <c r="E28" s="198"/>
      <c r="F28" s="188">
        <v>550</v>
      </c>
      <c r="G28" s="209"/>
      <c r="H28" s="119">
        <v>41654</v>
      </c>
      <c r="I28" s="119">
        <v>41701</v>
      </c>
      <c r="J28" s="119">
        <v>41771</v>
      </c>
      <c r="K28" s="200">
        <v>41802</v>
      </c>
      <c r="L28" s="43">
        <v>41802</v>
      </c>
      <c r="M28" s="18"/>
      <c r="N28" s="128"/>
      <c r="O28" s="132">
        <v>41900</v>
      </c>
      <c r="P28" s="207">
        <v>41802</v>
      </c>
      <c r="Q28" s="543" t="s">
        <v>49</v>
      </c>
      <c r="R28" s="564"/>
      <c r="S28" s="147"/>
    </row>
    <row r="29" spans="1:19" ht="17.399999999999999">
      <c r="A29" s="30" t="s">
        <v>102</v>
      </c>
      <c r="B29" s="193">
        <v>2876.01</v>
      </c>
      <c r="C29" s="75">
        <f>SUM(C30:C31)</f>
        <v>2396.3200000000002</v>
      </c>
      <c r="D29" s="16">
        <f>SUM(C30:C32)</f>
        <v>2876.01</v>
      </c>
      <c r="E29" s="97">
        <f>SUM(B29-D29)</f>
        <v>0</v>
      </c>
      <c r="F29" s="15">
        <f>SUM(F30:F32)</f>
        <v>2876.01</v>
      </c>
      <c r="G29" s="111">
        <f>SUM(B29-F29)</f>
        <v>0</v>
      </c>
      <c r="H29" s="179"/>
      <c r="I29" s="179"/>
      <c r="J29" s="179"/>
      <c r="K29" s="194"/>
      <c r="L29" s="195"/>
      <c r="M29" s="179"/>
      <c r="N29" s="183"/>
      <c r="O29" s="656"/>
      <c r="P29" s="196"/>
      <c r="Q29" s="544"/>
      <c r="R29" s="670">
        <v>2876.01</v>
      </c>
      <c r="S29" s="212"/>
    </row>
    <row r="30" spans="1:19" ht="18">
      <c r="A30" s="213" t="s">
        <v>209</v>
      </c>
      <c r="B30" s="86"/>
      <c r="C30" s="78">
        <v>100</v>
      </c>
      <c r="D30" s="214"/>
      <c r="E30" s="215"/>
      <c r="F30" s="188">
        <v>100</v>
      </c>
      <c r="G30" s="216"/>
      <c r="H30" s="18"/>
      <c r="I30" s="18"/>
      <c r="J30" s="18"/>
      <c r="K30" s="202">
        <v>41522</v>
      </c>
      <c r="L30" s="43">
        <v>41578</v>
      </c>
      <c r="M30" s="18" t="s">
        <v>49</v>
      </c>
      <c r="N30" s="126" t="s">
        <v>49</v>
      </c>
      <c r="O30" s="44">
        <v>41625</v>
      </c>
      <c r="P30" s="201"/>
      <c r="Q30" s="543" t="s">
        <v>49</v>
      </c>
      <c r="R30" s="564"/>
      <c r="S30" s="24"/>
    </row>
    <row r="31" spans="1:19" ht="18">
      <c r="A31" s="213" t="s">
        <v>210</v>
      </c>
      <c r="B31" s="86"/>
      <c r="C31" s="78">
        <v>2296.3200000000002</v>
      </c>
      <c r="D31" s="214"/>
      <c r="E31" s="215"/>
      <c r="F31" s="217">
        <v>2296.3200000000002</v>
      </c>
      <c r="G31" s="216"/>
      <c r="H31" s="18"/>
      <c r="I31" s="18"/>
      <c r="J31" s="119">
        <v>41716</v>
      </c>
      <c r="K31" s="200">
        <v>41725</v>
      </c>
      <c r="L31" s="115">
        <v>41725</v>
      </c>
      <c r="M31" s="18"/>
      <c r="N31" s="126"/>
      <c r="O31" s="132">
        <v>41744</v>
      </c>
      <c r="P31" s="201"/>
      <c r="Q31" s="547"/>
      <c r="R31" s="564"/>
      <c r="S31" s="24"/>
    </row>
    <row r="32" spans="1:19" ht="18">
      <c r="A32" s="186" t="s">
        <v>211</v>
      </c>
      <c r="B32" s="86"/>
      <c r="C32" s="78">
        <v>479.69</v>
      </c>
      <c r="D32" s="214"/>
      <c r="E32" s="215"/>
      <c r="F32" s="188">
        <v>479.69</v>
      </c>
      <c r="G32" s="204"/>
      <c r="H32" s="119"/>
      <c r="I32" s="119"/>
      <c r="J32" s="119"/>
      <c r="K32" s="200">
        <v>41746</v>
      </c>
      <c r="L32" s="115">
        <v>41774</v>
      </c>
      <c r="M32" s="18"/>
      <c r="N32" s="126"/>
      <c r="O32" s="132">
        <v>41900</v>
      </c>
      <c r="P32" s="201"/>
      <c r="Q32" s="549"/>
      <c r="R32" s="564"/>
      <c r="S32" s="24"/>
    </row>
    <row r="33" spans="1:19" ht="21">
      <c r="A33" s="27" t="s">
        <v>212</v>
      </c>
      <c r="B33" s="28">
        <f>SUM(B34:B46)</f>
        <v>76091.75</v>
      </c>
      <c r="C33" s="80">
        <f>SUM(C35:C41,C43:C51)</f>
        <v>71839.600000000006</v>
      </c>
      <c r="D33" s="80">
        <f>SUM(D34:D51)</f>
        <v>75202.149999999994</v>
      </c>
      <c r="E33" s="81">
        <f>SUM(E34:E46)</f>
        <v>889.59999999999854</v>
      </c>
      <c r="F33" s="54">
        <f>SUM(F42,F34)</f>
        <v>74563.149999999994</v>
      </c>
      <c r="G33" s="218">
        <f>SUM(G34,G42)</f>
        <v>1528.5999999999985</v>
      </c>
      <c r="H33" s="56"/>
      <c r="I33" s="56"/>
      <c r="J33" s="56"/>
      <c r="K33" s="219"/>
      <c r="L33" s="55"/>
      <c r="M33" s="56"/>
      <c r="N33" s="220"/>
      <c r="O33" s="57"/>
      <c r="P33" s="221"/>
      <c r="Q33" s="550"/>
      <c r="R33" s="565">
        <f>SUM(R34:R51)</f>
        <v>76091.75</v>
      </c>
      <c r="S33" s="58"/>
    </row>
    <row r="34" spans="1:19" ht="19.5" customHeight="1">
      <c r="A34" s="30" t="s">
        <v>213</v>
      </c>
      <c r="B34" s="193">
        <v>48829</v>
      </c>
      <c r="C34" s="75">
        <f>SUM(C35:C41)</f>
        <v>48829</v>
      </c>
      <c r="D34" s="16">
        <f>SUM(C35:C41)</f>
        <v>48829</v>
      </c>
      <c r="E34" s="97">
        <f>SUM(B34-D34)</f>
        <v>0</v>
      </c>
      <c r="F34" s="222">
        <f>SUM(F35:F41)</f>
        <v>48829</v>
      </c>
      <c r="G34" s="111">
        <f>B34-F34</f>
        <v>0</v>
      </c>
      <c r="H34" s="179"/>
      <c r="I34" s="179"/>
      <c r="J34" s="179"/>
      <c r="K34" s="194"/>
      <c r="L34" s="195"/>
      <c r="M34" s="179"/>
      <c r="N34" s="183"/>
      <c r="O34" s="656"/>
      <c r="P34" s="223"/>
      <c r="Q34" s="544"/>
      <c r="R34" s="562">
        <v>48829</v>
      </c>
      <c r="S34" s="684"/>
    </row>
    <row r="35" spans="1:19" ht="18">
      <c r="A35" s="186" t="s">
        <v>214</v>
      </c>
      <c r="B35" s="86"/>
      <c r="C35" s="78">
        <v>18000</v>
      </c>
      <c r="D35" s="92"/>
      <c r="E35" s="198"/>
      <c r="F35" s="101">
        <v>18000</v>
      </c>
      <c r="G35" s="204"/>
      <c r="H35" s="119">
        <v>41688</v>
      </c>
      <c r="I35" s="119">
        <v>41689</v>
      </c>
      <c r="J35" s="119">
        <v>41757</v>
      </c>
      <c r="K35" s="200">
        <v>41760</v>
      </c>
      <c r="L35" s="115" t="s">
        <v>49</v>
      </c>
      <c r="M35" s="119">
        <v>41689</v>
      </c>
      <c r="N35" s="128"/>
      <c r="O35" s="132">
        <v>41744</v>
      </c>
      <c r="P35" s="207"/>
      <c r="Q35" s="549"/>
      <c r="R35" s="566"/>
      <c r="S35" s="147"/>
    </row>
    <row r="36" spans="1:19" ht="18">
      <c r="A36" s="186" t="s">
        <v>215</v>
      </c>
      <c r="B36" s="86"/>
      <c r="C36" s="78"/>
      <c r="D36" s="92"/>
      <c r="E36" s="198"/>
      <c r="F36" s="101"/>
      <c r="G36" s="204"/>
      <c r="H36" s="119"/>
      <c r="I36" s="119"/>
      <c r="J36" s="119"/>
      <c r="K36" s="200"/>
      <c r="L36" s="115"/>
      <c r="M36" s="119"/>
      <c r="N36" s="128"/>
      <c r="O36" s="656"/>
      <c r="P36" s="207"/>
      <c r="Q36" s="549"/>
      <c r="R36" s="566"/>
      <c r="S36" s="147"/>
    </row>
    <row r="37" spans="1:19" ht="18">
      <c r="A37" s="224" t="s">
        <v>216</v>
      </c>
      <c r="B37" s="86"/>
      <c r="C37" s="588">
        <v>780</v>
      </c>
      <c r="D37" s="92"/>
      <c r="E37" s="198"/>
      <c r="F37" s="101">
        <v>780</v>
      </c>
      <c r="G37" s="204"/>
      <c r="H37" s="119">
        <v>41725</v>
      </c>
      <c r="I37" s="119" t="s">
        <v>38</v>
      </c>
      <c r="J37" s="119">
        <v>41725</v>
      </c>
      <c r="K37" s="200">
        <v>41732</v>
      </c>
      <c r="L37" s="115">
        <v>41733</v>
      </c>
      <c r="M37" s="119" t="s">
        <v>38</v>
      </c>
      <c r="N37" s="128" t="s">
        <v>38</v>
      </c>
      <c r="O37" s="132">
        <v>41787</v>
      </c>
      <c r="P37" s="207"/>
      <c r="Q37" s="549" t="s">
        <v>38</v>
      </c>
      <c r="R37" s="566"/>
      <c r="S37" s="147"/>
    </row>
    <row r="38" spans="1:19" ht="18">
      <c r="A38" s="224" t="s">
        <v>217</v>
      </c>
      <c r="B38" s="86"/>
      <c r="C38" s="588">
        <v>1250</v>
      </c>
      <c r="D38" s="92"/>
      <c r="E38" s="198"/>
      <c r="F38" s="101">
        <v>1250</v>
      </c>
      <c r="G38" s="204"/>
      <c r="H38" s="119"/>
      <c r="I38" s="119"/>
      <c r="J38" s="119">
        <v>41750</v>
      </c>
      <c r="K38" s="200">
        <v>41760</v>
      </c>
      <c r="L38" s="115">
        <v>41760</v>
      </c>
      <c r="M38" s="119" t="s">
        <v>38</v>
      </c>
      <c r="N38" s="128" t="s">
        <v>38</v>
      </c>
      <c r="O38" s="132">
        <v>41900</v>
      </c>
      <c r="P38" s="207"/>
      <c r="Q38" s="549"/>
      <c r="R38" s="566"/>
      <c r="S38" s="147"/>
    </row>
    <row r="39" spans="1:19" ht="21.75" customHeight="1">
      <c r="A39" s="225" t="s">
        <v>218</v>
      </c>
      <c r="B39" s="86"/>
      <c r="C39" s="588">
        <v>8850</v>
      </c>
      <c r="D39" s="92"/>
      <c r="E39" s="198"/>
      <c r="F39" s="101">
        <v>8850</v>
      </c>
      <c r="G39" s="204"/>
      <c r="H39" s="119">
        <v>41582</v>
      </c>
      <c r="I39" s="119" t="s">
        <v>38</v>
      </c>
      <c r="J39" s="119">
        <v>41730</v>
      </c>
      <c r="K39" s="200">
        <v>41732</v>
      </c>
      <c r="L39" s="115">
        <v>41732</v>
      </c>
      <c r="M39" s="119" t="s">
        <v>38</v>
      </c>
      <c r="N39" s="128" t="s">
        <v>38</v>
      </c>
      <c r="O39" s="132">
        <v>41787</v>
      </c>
      <c r="P39" s="207"/>
      <c r="Q39" s="549" t="s">
        <v>38</v>
      </c>
      <c r="R39" s="566"/>
      <c r="S39" s="147"/>
    </row>
    <row r="40" spans="1:19" ht="18">
      <c r="A40" s="225" t="s">
        <v>219</v>
      </c>
      <c r="B40" s="86"/>
      <c r="C40" s="588">
        <v>3950</v>
      </c>
      <c r="D40" s="92"/>
      <c r="E40" s="198"/>
      <c r="F40" s="101">
        <v>3950</v>
      </c>
      <c r="G40" s="204"/>
      <c r="H40" s="119"/>
      <c r="I40" s="119"/>
      <c r="J40" s="119">
        <v>41757</v>
      </c>
      <c r="K40" s="200">
        <v>41760</v>
      </c>
      <c r="L40" s="115">
        <v>41760</v>
      </c>
      <c r="M40" s="119" t="s">
        <v>38</v>
      </c>
      <c r="N40" s="128" t="s">
        <v>38</v>
      </c>
      <c r="O40" s="132">
        <v>41900</v>
      </c>
      <c r="P40" s="207"/>
      <c r="Q40" s="549"/>
      <c r="R40" s="566"/>
      <c r="S40" s="147"/>
    </row>
    <row r="41" spans="1:19" ht="18">
      <c r="A41" s="225" t="s">
        <v>220</v>
      </c>
      <c r="B41" s="86"/>
      <c r="C41" s="588">
        <v>15999</v>
      </c>
      <c r="D41" s="92"/>
      <c r="E41" s="198"/>
      <c r="F41" s="101">
        <v>15999</v>
      </c>
      <c r="G41" s="204"/>
      <c r="H41" s="119">
        <v>41698</v>
      </c>
      <c r="I41" s="119">
        <v>41701</v>
      </c>
      <c r="J41" s="119">
        <v>41701</v>
      </c>
      <c r="K41" s="200">
        <v>41704</v>
      </c>
      <c r="L41" s="115">
        <v>41708</v>
      </c>
      <c r="M41" s="119" t="s">
        <v>38</v>
      </c>
      <c r="N41" s="128" t="s">
        <v>38</v>
      </c>
      <c r="O41" s="132">
        <v>41787</v>
      </c>
      <c r="P41" s="207"/>
      <c r="Q41" s="549" t="s">
        <v>38</v>
      </c>
      <c r="R41" s="566"/>
      <c r="S41" s="147"/>
    </row>
    <row r="42" spans="1:19" ht="17.399999999999999">
      <c r="A42" s="30" t="s">
        <v>221</v>
      </c>
      <c r="B42" s="193">
        <v>27262.75</v>
      </c>
      <c r="C42" s="75">
        <f>SUM(C43:C51)</f>
        <v>23010.6</v>
      </c>
      <c r="D42" s="16">
        <f>SUM(C43:C65)</f>
        <v>26373.15</v>
      </c>
      <c r="E42" s="637">
        <f>SUM(B42-D42)</f>
        <v>889.59999999999854</v>
      </c>
      <c r="F42" s="41">
        <f>SUM(F43:F65)</f>
        <v>25734.15</v>
      </c>
      <c r="G42" s="111">
        <f>B42-F42</f>
        <v>1528.5999999999985</v>
      </c>
      <c r="H42" s="179"/>
      <c r="I42" s="179"/>
      <c r="J42" s="179"/>
      <c r="K42" s="194"/>
      <c r="L42" s="195"/>
      <c r="M42" s="179"/>
      <c r="N42" s="183"/>
      <c r="O42" s="656"/>
      <c r="P42" s="223"/>
      <c r="Q42" s="544"/>
      <c r="R42" s="670">
        <v>27262.75</v>
      </c>
      <c r="S42" s="684"/>
    </row>
    <row r="43" spans="1:19" ht="18">
      <c r="A43" s="213" t="s">
        <v>222</v>
      </c>
      <c r="B43" s="86"/>
      <c r="C43" s="78">
        <v>1000</v>
      </c>
      <c r="D43" s="214"/>
      <c r="E43" s="226"/>
      <c r="F43" s="227">
        <v>1000</v>
      </c>
      <c r="G43" s="228"/>
      <c r="H43" s="18"/>
      <c r="I43" s="18"/>
      <c r="J43" s="18"/>
      <c r="K43" s="200">
        <v>41424</v>
      </c>
      <c r="L43" s="43">
        <v>41424</v>
      </c>
      <c r="M43" s="18" t="s">
        <v>38</v>
      </c>
      <c r="N43" s="18" t="s">
        <v>38</v>
      </c>
      <c r="O43" s="44">
        <v>41508</v>
      </c>
      <c r="P43" s="191"/>
      <c r="Q43" s="549" t="s">
        <v>49</v>
      </c>
      <c r="R43" s="566"/>
      <c r="S43" s="147"/>
    </row>
    <row r="44" spans="1:19" ht="18">
      <c r="A44" s="213" t="s">
        <v>223</v>
      </c>
      <c r="B44" s="86"/>
      <c r="C44" s="78">
        <v>6123.61</v>
      </c>
      <c r="D44" s="214"/>
      <c r="E44" s="189"/>
      <c r="F44" s="227">
        <v>6123.61</v>
      </c>
      <c r="G44" s="228"/>
      <c r="H44" s="18" t="s">
        <v>49</v>
      </c>
      <c r="I44" s="18" t="s">
        <v>49</v>
      </c>
      <c r="J44" s="119">
        <v>41565</v>
      </c>
      <c r="K44" s="200">
        <v>41606</v>
      </c>
      <c r="L44" s="43">
        <v>41606</v>
      </c>
      <c r="M44" s="18" t="s">
        <v>38</v>
      </c>
      <c r="N44" s="18" t="s">
        <v>38</v>
      </c>
      <c r="O44" s="44">
        <v>41632</v>
      </c>
      <c r="P44" s="201"/>
      <c r="Q44" s="549" t="s">
        <v>49</v>
      </c>
      <c r="R44" s="566"/>
      <c r="S44" s="144"/>
    </row>
    <row r="45" spans="1:19" ht="18">
      <c r="A45" s="213" t="s">
        <v>224</v>
      </c>
      <c r="B45" s="86"/>
      <c r="C45" s="78">
        <v>1200</v>
      </c>
      <c r="D45" s="214"/>
      <c r="E45" s="189"/>
      <c r="F45" s="101">
        <v>1200</v>
      </c>
      <c r="G45" s="228"/>
      <c r="H45" s="18" t="s">
        <v>49</v>
      </c>
      <c r="I45" s="18" t="s">
        <v>49</v>
      </c>
      <c r="J45" s="18">
        <v>41656</v>
      </c>
      <c r="K45" s="202">
        <v>41662</v>
      </c>
      <c r="L45" s="115">
        <v>41690</v>
      </c>
      <c r="M45" s="18" t="s">
        <v>38</v>
      </c>
      <c r="N45" s="18" t="s">
        <v>38</v>
      </c>
      <c r="O45" s="132">
        <v>41744</v>
      </c>
      <c r="P45" s="201"/>
      <c r="Q45" s="549" t="s">
        <v>49</v>
      </c>
      <c r="R45" s="566"/>
      <c r="S45" s="144"/>
    </row>
    <row r="46" spans="1:19" ht="18">
      <c r="A46" s="213" t="s">
        <v>225</v>
      </c>
      <c r="B46" s="86"/>
      <c r="C46" s="589"/>
      <c r="D46" s="214"/>
      <c r="E46" s="189"/>
      <c r="F46" s="101"/>
      <c r="G46" s="228"/>
      <c r="H46" s="18"/>
      <c r="I46" s="18"/>
      <c r="J46" s="18"/>
      <c r="K46" s="202"/>
      <c r="L46" s="43"/>
      <c r="M46" s="18"/>
      <c r="N46" s="126"/>
      <c r="O46" s="656"/>
      <c r="P46" s="201"/>
      <c r="Q46" s="549" t="s">
        <v>49</v>
      </c>
      <c r="R46" s="566"/>
      <c r="S46" s="144"/>
    </row>
    <row r="47" spans="1:19" ht="18">
      <c r="A47" s="229" t="s">
        <v>226</v>
      </c>
      <c r="B47" s="86"/>
      <c r="C47" s="589">
        <v>4074.85</v>
      </c>
      <c r="D47" s="214"/>
      <c r="E47" s="189"/>
      <c r="F47" s="101">
        <v>4074.85</v>
      </c>
      <c r="G47" s="228"/>
      <c r="H47" s="18"/>
      <c r="I47" s="18"/>
      <c r="J47" s="18"/>
      <c r="K47" s="202">
        <v>41718</v>
      </c>
      <c r="L47" s="43" t="s">
        <v>38</v>
      </c>
      <c r="M47" s="18">
        <v>41704</v>
      </c>
      <c r="N47" s="126"/>
      <c r="O47" s="132">
        <v>41787</v>
      </c>
      <c r="P47" s="201"/>
      <c r="Q47" s="549" t="s">
        <v>49</v>
      </c>
      <c r="R47" s="566"/>
      <c r="S47" s="144"/>
    </row>
    <row r="48" spans="1:19" ht="18">
      <c r="A48" s="229" t="s">
        <v>227</v>
      </c>
      <c r="B48" s="86"/>
      <c r="C48" s="589">
        <v>679.14</v>
      </c>
      <c r="D48" s="214"/>
      <c r="E48" s="189"/>
      <c r="F48" s="101">
        <v>679.14</v>
      </c>
      <c r="G48" s="465"/>
      <c r="H48" s="119"/>
      <c r="I48" s="119"/>
      <c r="J48" s="119"/>
      <c r="K48" s="200">
        <v>41746</v>
      </c>
      <c r="L48" s="43">
        <v>41746</v>
      </c>
      <c r="M48" s="18" t="s">
        <v>38</v>
      </c>
      <c r="N48" s="126" t="s">
        <v>38</v>
      </c>
      <c r="O48" s="132">
        <v>41804</v>
      </c>
      <c r="P48" s="201"/>
      <c r="Q48" s="549"/>
      <c r="R48" s="566"/>
      <c r="S48" s="144"/>
    </row>
    <row r="49" spans="1:19" ht="18">
      <c r="A49" s="229" t="s">
        <v>228</v>
      </c>
      <c r="B49" s="86"/>
      <c r="C49" s="589">
        <v>4705</v>
      </c>
      <c r="D49" s="214"/>
      <c r="E49" s="189"/>
      <c r="F49" s="101">
        <v>4705</v>
      </c>
      <c r="G49" s="465"/>
      <c r="H49" s="119"/>
      <c r="I49" s="119">
        <v>41704</v>
      </c>
      <c r="J49" s="119">
        <v>41704</v>
      </c>
      <c r="K49" s="200">
        <v>41704</v>
      </c>
      <c r="L49" s="43" t="s">
        <v>38</v>
      </c>
      <c r="M49" s="18">
        <v>41704</v>
      </c>
      <c r="N49" s="126">
        <v>41800</v>
      </c>
      <c r="O49" s="132">
        <v>41787</v>
      </c>
      <c r="P49" s="201"/>
      <c r="Q49" s="549" t="s">
        <v>49</v>
      </c>
      <c r="R49" s="566"/>
      <c r="S49" s="144"/>
    </row>
    <row r="50" spans="1:19" ht="18">
      <c r="A50" s="229" t="s">
        <v>229</v>
      </c>
      <c r="B50" s="86"/>
      <c r="C50" s="589">
        <v>755</v>
      </c>
      <c r="D50" s="214"/>
      <c r="E50" s="189"/>
      <c r="F50" s="101">
        <v>755</v>
      </c>
      <c r="G50" s="465"/>
      <c r="H50" s="119"/>
      <c r="I50" s="119"/>
      <c r="J50" s="119"/>
      <c r="K50" s="200">
        <v>41746</v>
      </c>
      <c r="L50" s="43">
        <v>41746</v>
      </c>
      <c r="M50" s="18" t="s">
        <v>38</v>
      </c>
      <c r="N50" s="126" t="s">
        <v>38</v>
      </c>
      <c r="O50" s="132">
        <v>41804</v>
      </c>
      <c r="P50" s="201"/>
      <c r="Q50" s="549"/>
      <c r="R50" s="566"/>
      <c r="S50" s="144"/>
    </row>
    <row r="51" spans="1:19" ht="18">
      <c r="A51" s="229" t="s">
        <v>230</v>
      </c>
      <c r="B51" s="86"/>
      <c r="C51" s="589">
        <v>4473</v>
      </c>
      <c r="D51" s="214"/>
      <c r="E51" s="189"/>
      <c r="F51" s="101">
        <v>3834</v>
      </c>
      <c r="G51" s="465"/>
      <c r="H51" s="119"/>
      <c r="I51" s="119"/>
      <c r="J51" s="119"/>
      <c r="K51" s="123">
        <v>41774</v>
      </c>
      <c r="L51" s="43" t="s">
        <v>38</v>
      </c>
      <c r="M51" s="18">
        <v>41704</v>
      </c>
      <c r="N51" s="126" t="s">
        <v>38</v>
      </c>
      <c r="O51" s="132">
        <v>41787</v>
      </c>
      <c r="P51" s="201"/>
      <c r="Q51" s="549" t="s">
        <v>49</v>
      </c>
      <c r="R51" s="566"/>
      <c r="S51" s="144"/>
    </row>
    <row r="52" spans="1:19" ht="18">
      <c r="A52" s="229" t="s">
        <v>231</v>
      </c>
      <c r="B52" s="86"/>
      <c r="C52" s="589">
        <v>639</v>
      </c>
      <c r="D52" s="214"/>
      <c r="E52" s="189"/>
      <c r="F52" s="101">
        <v>639</v>
      </c>
      <c r="G52" s="465"/>
      <c r="H52" s="115"/>
      <c r="I52" s="119"/>
      <c r="J52" s="119"/>
      <c r="K52" s="123">
        <v>41774</v>
      </c>
      <c r="L52" s="115">
        <v>41774</v>
      </c>
      <c r="M52" s="18" t="s">
        <v>38</v>
      </c>
      <c r="N52" s="126" t="s">
        <v>38</v>
      </c>
      <c r="O52" s="677">
        <v>41900</v>
      </c>
      <c r="P52" s="679"/>
      <c r="Q52" s="549"/>
      <c r="R52" s="566"/>
      <c r="S52" s="144"/>
    </row>
    <row r="53" spans="1:19" ht="18">
      <c r="A53" s="444" t="s">
        <v>232</v>
      </c>
      <c r="B53" s="86"/>
      <c r="C53" s="77"/>
      <c r="D53" s="214"/>
      <c r="E53" s="189"/>
      <c r="F53" s="101"/>
      <c r="G53" s="465"/>
      <c r="H53" s="115"/>
      <c r="I53" s="119"/>
      <c r="J53" s="119"/>
      <c r="K53" s="123"/>
      <c r="L53" s="115"/>
      <c r="M53" s="119"/>
      <c r="N53" s="128"/>
      <c r="O53" s="677"/>
      <c r="P53" s="679"/>
      <c r="Q53" s="549"/>
      <c r="R53" s="566"/>
      <c r="S53" s="144"/>
    </row>
    <row r="54" spans="1:19" ht="18">
      <c r="A54" s="229" t="s">
        <v>233</v>
      </c>
      <c r="B54" s="86"/>
      <c r="C54" s="589">
        <v>227</v>
      </c>
      <c r="D54" s="214"/>
      <c r="E54" s="189"/>
      <c r="F54" s="101">
        <v>227</v>
      </c>
      <c r="G54" s="465"/>
      <c r="H54" s="115"/>
      <c r="I54" s="119"/>
      <c r="J54" s="119"/>
      <c r="K54" s="123">
        <v>41816</v>
      </c>
      <c r="L54" s="123">
        <v>41816</v>
      </c>
      <c r="M54" s="119"/>
      <c r="N54" s="128"/>
      <c r="O54" s="677">
        <v>41900</v>
      </c>
      <c r="P54" s="679"/>
      <c r="Q54" s="549"/>
      <c r="R54" s="566"/>
      <c r="S54" s="144"/>
    </row>
    <row r="55" spans="1:19" ht="18">
      <c r="A55" s="229" t="s">
        <v>234</v>
      </c>
      <c r="B55" s="86"/>
      <c r="C55" s="589">
        <v>198</v>
      </c>
      <c r="D55" s="377"/>
      <c r="E55" s="189"/>
      <c r="F55" s="101">
        <v>198</v>
      </c>
      <c r="G55" s="465"/>
      <c r="H55" s="115"/>
      <c r="I55" s="119"/>
      <c r="J55" s="119"/>
      <c r="K55" s="123">
        <v>41816</v>
      </c>
      <c r="L55" s="123">
        <v>41816</v>
      </c>
      <c r="M55" s="119"/>
      <c r="N55" s="128"/>
      <c r="O55" s="677">
        <v>41900</v>
      </c>
      <c r="P55" s="679"/>
      <c r="Q55" s="549"/>
      <c r="R55" s="566"/>
      <c r="S55" s="144"/>
    </row>
    <row r="56" spans="1:19" ht="18">
      <c r="A56" s="229" t="s">
        <v>235</v>
      </c>
      <c r="B56" s="86"/>
      <c r="C56" s="589">
        <v>227</v>
      </c>
      <c r="D56" s="214"/>
      <c r="E56" s="189"/>
      <c r="F56" s="101">
        <v>227</v>
      </c>
      <c r="G56" s="465"/>
      <c r="H56" s="115"/>
      <c r="I56" s="119"/>
      <c r="J56" s="119"/>
      <c r="K56" s="123">
        <v>41816</v>
      </c>
      <c r="L56" s="123">
        <v>41816</v>
      </c>
      <c r="M56" s="119"/>
      <c r="N56" s="128"/>
      <c r="O56" s="677">
        <v>41900</v>
      </c>
      <c r="P56" s="679"/>
      <c r="Q56" s="549"/>
      <c r="R56" s="566"/>
      <c r="S56" s="144"/>
    </row>
    <row r="57" spans="1:19" ht="18">
      <c r="A57" s="229" t="s">
        <v>236</v>
      </c>
      <c r="B57" s="86"/>
      <c r="C57" s="589">
        <v>198</v>
      </c>
      <c r="D57" s="214"/>
      <c r="E57" s="189"/>
      <c r="F57" s="101">
        <v>198</v>
      </c>
      <c r="G57" s="465"/>
      <c r="H57" s="115"/>
      <c r="I57" s="119"/>
      <c r="J57" s="119"/>
      <c r="K57" s="123">
        <v>41816</v>
      </c>
      <c r="L57" s="123">
        <v>41816</v>
      </c>
      <c r="M57" s="119"/>
      <c r="N57" s="128"/>
      <c r="O57" s="677">
        <v>41900</v>
      </c>
      <c r="P57" s="679"/>
      <c r="Q57" s="549"/>
      <c r="R57" s="566"/>
      <c r="S57" s="144"/>
    </row>
    <row r="58" spans="1:19" ht="18">
      <c r="A58" s="229" t="s">
        <v>237</v>
      </c>
      <c r="B58" s="86"/>
      <c r="C58" s="589">
        <v>198</v>
      </c>
      <c r="D58" s="214"/>
      <c r="E58" s="189"/>
      <c r="F58" s="101">
        <v>198</v>
      </c>
      <c r="G58" s="465"/>
      <c r="H58" s="115"/>
      <c r="I58" s="119"/>
      <c r="J58" s="119"/>
      <c r="K58" s="123">
        <v>41816</v>
      </c>
      <c r="L58" s="123">
        <v>41816</v>
      </c>
      <c r="M58" s="119"/>
      <c r="N58" s="128"/>
      <c r="O58" s="677">
        <v>41900</v>
      </c>
      <c r="P58" s="679"/>
      <c r="Q58" s="549"/>
      <c r="R58" s="566"/>
      <c r="S58" s="144"/>
    </row>
    <row r="59" spans="1:19" ht="18">
      <c r="A59" s="229" t="s">
        <v>238</v>
      </c>
      <c r="B59" s="86"/>
      <c r="C59" s="589">
        <v>232.4</v>
      </c>
      <c r="D59" s="214"/>
      <c r="E59" s="189"/>
      <c r="F59" s="101">
        <v>232.4</v>
      </c>
      <c r="G59" s="465"/>
      <c r="H59" s="115"/>
      <c r="I59" s="119"/>
      <c r="J59" s="119"/>
      <c r="K59" s="123">
        <v>41816</v>
      </c>
      <c r="L59" s="123">
        <v>41816</v>
      </c>
      <c r="M59" s="119"/>
      <c r="N59" s="128"/>
      <c r="O59" s="677">
        <v>41900</v>
      </c>
      <c r="P59" s="679"/>
      <c r="Q59" s="549"/>
      <c r="R59" s="566"/>
      <c r="S59" s="144"/>
    </row>
    <row r="60" spans="1:19" ht="18">
      <c r="A60" s="229" t="s">
        <v>239</v>
      </c>
      <c r="B60" s="86"/>
      <c r="C60" s="589">
        <v>227</v>
      </c>
      <c r="D60" s="214"/>
      <c r="E60" s="189"/>
      <c r="F60" s="101">
        <v>227</v>
      </c>
      <c r="G60" s="465"/>
      <c r="H60" s="115"/>
      <c r="I60" s="119"/>
      <c r="J60" s="119"/>
      <c r="K60" s="123">
        <v>41816</v>
      </c>
      <c r="L60" s="123">
        <v>41816</v>
      </c>
      <c r="M60" s="119"/>
      <c r="N60" s="128"/>
      <c r="O60" s="677">
        <v>41900</v>
      </c>
      <c r="P60" s="679"/>
      <c r="Q60" s="549"/>
      <c r="R60" s="566"/>
      <c r="S60" s="144"/>
    </row>
    <row r="61" spans="1:19" ht="18">
      <c r="A61" s="229" t="s">
        <v>240</v>
      </c>
      <c r="B61" s="86"/>
      <c r="C61" s="589">
        <v>312.06</v>
      </c>
      <c r="D61" s="214"/>
      <c r="E61" s="189"/>
      <c r="F61" s="101">
        <v>312.06</v>
      </c>
      <c r="G61" s="465"/>
      <c r="H61" s="115"/>
      <c r="I61" s="119"/>
      <c r="J61" s="119"/>
      <c r="K61" s="123">
        <v>41816</v>
      </c>
      <c r="L61" s="123">
        <v>41816</v>
      </c>
      <c r="M61" s="119"/>
      <c r="N61" s="128"/>
      <c r="O61" s="677">
        <v>41900</v>
      </c>
      <c r="P61" s="679"/>
      <c r="Q61" s="549"/>
      <c r="R61" s="566"/>
      <c r="S61" s="144"/>
    </row>
    <row r="62" spans="1:19" ht="18">
      <c r="A62" s="229" t="s">
        <v>241</v>
      </c>
      <c r="B62" s="86"/>
      <c r="C62" s="589">
        <v>326.89</v>
      </c>
      <c r="D62" s="214"/>
      <c r="E62" s="189"/>
      <c r="F62" s="101">
        <v>326.89</v>
      </c>
      <c r="G62" s="465"/>
      <c r="H62" s="115"/>
      <c r="I62" s="119"/>
      <c r="J62" s="119"/>
      <c r="K62" s="123">
        <v>41816</v>
      </c>
      <c r="L62" s="123">
        <v>41816</v>
      </c>
      <c r="M62" s="119"/>
      <c r="N62" s="128"/>
      <c r="O62" s="677">
        <v>41900</v>
      </c>
      <c r="P62" s="679"/>
      <c r="Q62" s="549"/>
      <c r="R62" s="566"/>
      <c r="S62" s="144"/>
    </row>
    <row r="63" spans="1:19" ht="18">
      <c r="A63" s="229" t="s">
        <v>242</v>
      </c>
      <c r="B63" s="86"/>
      <c r="C63" s="589">
        <v>178</v>
      </c>
      <c r="D63" s="214"/>
      <c r="E63" s="189"/>
      <c r="F63" s="101">
        <v>178</v>
      </c>
      <c r="G63" s="465"/>
      <c r="H63" s="115"/>
      <c r="I63" s="119"/>
      <c r="J63" s="119"/>
      <c r="K63" s="123">
        <v>41816</v>
      </c>
      <c r="L63" s="123">
        <v>41816</v>
      </c>
      <c r="M63" s="119"/>
      <c r="N63" s="128"/>
      <c r="O63" s="677">
        <v>41900</v>
      </c>
      <c r="P63" s="679"/>
      <c r="Q63" s="549"/>
      <c r="R63" s="566"/>
      <c r="S63" s="144"/>
    </row>
    <row r="64" spans="1:19" ht="18">
      <c r="A64" s="229" t="s">
        <v>243</v>
      </c>
      <c r="B64" s="86"/>
      <c r="C64" s="589">
        <v>198</v>
      </c>
      <c r="D64" s="214"/>
      <c r="E64" s="189"/>
      <c r="F64" s="101">
        <v>198</v>
      </c>
      <c r="G64" s="465"/>
      <c r="H64" s="115"/>
      <c r="I64" s="119"/>
      <c r="J64" s="119"/>
      <c r="K64" s="123">
        <v>41816</v>
      </c>
      <c r="L64" s="123">
        <v>41816</v>
      </c>
      <c r="M64" s="119"/>
      <c r="N64" s="128"/>
      <c r="O64" s="677">
        <v>41900</v>
      </c>
      <c r="P64" s="679"/>
      <c r="Q64" s="549"/>
      <c r="R64" s="566"/>
      <c r="S64" s="144"/>
    </row>
    <row r="65" spans="1:19" ht="18">
      <c r="A65" s="229" t="s">
        <v>244</v>
      </c>
      <c r="B65" s="86"/>
      <c r="C65" s="589">
        <v>201.2</v>
      </c>
      <c r="D65" s="214"/>
      <c r="E65" s="189"/>
      <c r="F65" s="101">
        <v>201.2</v>
      </c>
      <c r="G65" s="465"/>
      <c r="H65" s="115"/>
      <c r="I65" s="119"/>
      <c r="J65" s="119"/>
      <c r="K65" s="123">
        <v>41816</v>
      </c>
      <c r="L65" s="123">
        <v>41816</v>
      </c>
      <c r="M65" s="119"/>
      <c r="N65" s="128"/>
      <c r="O65" s="677">
        <v>41900</v>
      </c>
      <c r="P65" s="679"/>
      <c r="Q65" s="549"/>
      <c r="R65" s="566"/>
      <c r="S65" s="144"/>
    </row>
    <row r="66" spans="1:19">
      <c r="A66" s="230" t="s">
        <v>245</v>
      </c>
      <c r="B66" s="16">
        <f>SUM(B7*0.09066666666667)</f>
        <v>27200.000000001</v>
      </c>
      <c r="C66" s="16"/>
      <c r="D66" s="16"/>
      <c r="E66" s="231"/>
      <c r="F66" s="15"/>
      <c r="G66" s="681"/>
      <c r="H66" s="233"/>
      <c r="I66" s="232"/>
      <c r="J66" s="232"/>
      <c r="K66" s="682"/>
      <c r="L66" s="233"/>
      <c r="M66" s="232"/>
      <c r="N66" s="183"/>
      <c r="O66" s="678"/>
      <c r="P66" s="680"/>
      <c r="Q66" s="234"/>
      <c r="R66" s="567"/>
      <c r="S66" s="235"/>
    </row>
    <row r="67" spans="1:19">
      <c r="A67" s="230" t="s">
        <v>246</v>
      </c>
      <c r="B67" s="16">
        <f>B3-B66</f>
        <v>418517.99999999901</v>
      </c>
      <c r="C67" s="16"/>
      <c r="D67" s="16"/>
      <c r="E67" s="231"/>
      <c r="F67" s="15"/>
      <c r="G67" s="681"/>
      <c r="H67" s="233"/>
      <c r="I67" s="232"/>
      <c r="J67" s="232"/>
      <c r="K67" s="682"/>
      <c r="L67" s="233"/>
      <c r="M67" s="232"/>
      <c r="N67" s="183"/>
      <c r="O67" s="678"/>
      <c r="P67" s="680"/>
      <c r="Q67" s="234"/>
      <c r="R67" s="567"/>
      <c r="S67" s="235"/>
    </row>
    <row r="69" spans="1:19">
      <c r="E69" t="s">
        <v>137</v>
      </c>
      <c r="F69" s="683">
        <f>SUM(F54:F65,F50:F52,F48,F10,F37:F40,F35,F27:F28,F18,F32)</f>
        <v>204416.05</v>
      </c>
    </row>
    <row r="80" spans="1:19" ht="15.6">
      <c r="C80" s="636"/>
    </row>
  </sheetData>
  <mergeCells count="1">
    <mergeCell ref="A1:S1"/>
  </mergeCells>
  <pageMargins left="0.5" right="0.5" top="0.25" bottom="0.25" header="0" footer="0"/>
  <pageSetup scale="2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  <pageSetUpPr fitToPage="1"/>
  </sheetPr>
  <dimension ref="A1:S2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22" sqref="A22"/>
    </sheetView>
  </sheetViews>
  <sheetFormatPr defaultRowHeight="14.4"/>
  <cols>
    <col min="1" max="1" width="39.88671875" customWidth="1"/>
    <col min="2" max="2" width="22.6640625" customWidth="1"/>
    <col min="3" max="6" width="20.6640625" customWidth="1"/>
    <col min="7" max="7" width="22.109375" customWidth="1"/>
    <col min="8" max="17" width="11.88671875" customWidth="1"/>
    <col min="18" max="18" width="14.44140625" customWidth="1"/>
    <col min="19" max="19" width="41.44140625" customWidth="1"/>
  </cols>
  <sheetData>
    <row r="1" spans="1:19" ht="29.4" thickTop="1">
      <c r="A1" s="1988" t="s">
        <v>247</v>
      </c>
      <c r="B1" s="1989"/>
      <c r="C1" s="1989"/>
      <c r="D1" s="1989"/>
      <c r="E1" s="1989"/>
      <c r="F1" s="1989"/>
      <c r="G1" s="1989"/>
      <c r="H1" s="1989"/>
      <c r="I1" s="1989"/>
      <c r="J1" s="1989"/>
      <c r="K1" s="1989"/>
      <c r="L1" s="1989"/>
      <c r="M1" s="1989"/>
      <c r="N1" s="1989"/>
      <c r="O1" s="1989"/>
      <c r="P1" s="1989"/>
      <c r="Q1" s="1989"/>
      <c r="R1" s="1989"/>
      <c r="S1" s="1990"/>
    </row>
    <row r="2" spans="1:19" ht="63">
      <c r="A2" s="629" t="s">
        <v>139</v>
      </c>
      <c r="B2" s="83" t="s">
        <v>248</v>
      </c>
      <c r="C2" s="88" t="s">
        <v>249</v>
      </c>
      <c r="D2" s="88" t="s">
        <v>4</v>
      </c>
      <c r="E2" s="94" t="s">
        <v>141</v>
      </c>
      <c r="F2" s="648" t="s">
        <v>6</v>
      </c>
      <c r="G2" s="649" t="s">
        <v>250</v>
      </c>
      <c r="H2" s="638" t="s">
        <v>143</v>
      </c>
      <c r="I2" s="639" t="s">
        <v>9</v>
      </c>
      <c r="J2" s="639" t="s">
        <v>10</v>
      </c>
      <c r="K2" s="640" t="s">
        <v>145</v>
      </c>
      <c r="L2" s="641" t="s">
        <v>12</v>
      </c>
      <c r="M2" s="642" t="s">
        <v>13</v>
      </c>
      <c r="N2" s="643" t="s">
        <v>14</v>
      </c>
      <c r="O2" s="644" t="s">
        <v>15</v>
      </c>
      <c r="P2" s="645" t="s">
        <v>251</v>
      </c>
      <c r="Q2" s="638" t="s">
        <v>147</v>
      </c>
      <c r="R2" s="646" t="s">
        <v>18</v>
      </c>
      <c r="S2" s="647" t="s">
        <v>19</v>
      </c>
    </row>
    <row r="3" spans="1:19" ht="21">
      <c r="A3" s="630" t="s">
        <v>20</v>
      </c>
      <c r="B3" s="650">
        <f>SUM(B6)</f>
        <v>28500</v>
      </c>
      <c r="C3" s="89"/>
      <c r="D3" s="89">
        <f>SUM(D4,D6)</f>
        <v>30000.000000000004</v>
      </c>
      <c r="E3" s="95">
        <f>SUM(E4,E6)</f>
        <v>-3.637978807091713E-12</v>
      </c>
      <c r="F3" s="772">
        <f>SUM(F4,F6)</f>
        <v>28500.000000000004</v>
      </c>
      <c r="G3" s="772">
        <f>SUM(G4,G6)</f>
        <v>1500</v>
      </c>
      <c r="H3" s="112"/>
      <c r="I3" s="116"/>
      <c r="J3" s="116"/>
      <c r="K3" s="120"/>
      <c r="L3" s="124"/>
      <c r="M3" s="116"/>
      <c r="N3" s="125"/>
      <c r="O3" s="129"/>
      <c r="P3" s="112"/>
      <c r="Q3" s="135"/>
      <c r="R3" s="137"/>
      <c r="S3" s="143"/>
    </row>
    <row r="4" spans="1:19" ht="21">
      <c r="A4" s="631" t="s">
        <v>21</v>
      </c>
      <c r="B4" s="84">
        <f>SUM(B5:B5)</f>
        <v>1500</v>
      </c>
      <c r="C4" s="84"/>
      <c r="D4" s="91">
        <f>SUM(D5:D5)</f>
        <v>1500</v>
      </c>
      <c r="E4" s="62">
        <f>SUM(E5)</f>
        <v>0</v>
      </c>
      <c r="F4" s="99">
        <f>SUM(F5)</f>
        <v>0</v>
      </c>
      <c r="G4" s="105">
        <f>B4-F4</f>
        <v>1500</v>
      </c>
      <c r="H4" s="112"/>
      <c r="I4" s="116"/>
      <c r="J4" s="116"/>
      <c r="K4" s="120"/>
      <c r="L4" s="124"/>
      <c r="M4" s="116"/>
      <c r="N4" s="125"/>
      <c r="O4" s="129"/>
      <c r="P4" s="112"/>
      <c r="Q4" s="135"/>
      <c r="R4" s="137"/>
      <c r="S4" s="143"/>
    </row>
    <row r="5" spans="1:19" ht="17.399999999999999">
      <c r="A5" s="632" t="s">
        <v>252</v>
      </c>
      <c r="B5" s="67">
        <v>1500</v>
      </c>
      <c r="C5" s="66">
        <v>1500</v>
      </c>
      <c r="D5" s="67">
        <v>1500</v>
      </c>
      <c r="E5" s="71">
        <f>B5-D5</f>
        <v>0</v>
      </c>
      <c r="F5" s="79"/>
      <c r="G5" s="106">
        <f>B5-F5</f>
        <v>1500</v>
      </c>
      <c r="H5" s="43"/>
      <c r="I5" s="18"/>
      <c r="J5" s="19"/>
      <c r="K5" s="47"/>
      <c r="L5" s="17">
        <v>42083</v>
      </c>
      <c r="M5" s="18"/>
      <c r="N5" s="126"/>
      <c r="O5" s="22"/>
      <c r="P5" s="25"/>
      <c r="Q5" s="26"/>
      <c r="R5" s="138"/>
      <c r="S5" s="144"/>
    </row>
    <row r="6" spans="1:19" ht="21">
      <c r="A6" s="633" t="s">
        <v>42</v>
      </c>
      <c r="B6" s="85">
        <v>28500</v>
      </c>
      <c r="C6" s="687"/>
      <c r="D6" s="687">
        <f>SUM(C7:C20)</f>
        <v>28500.000000000004</v>
      </c>
      <c r="E6" s="96">
        <f>SUM(B6-D6)</f>
        <v>-3.637978807091713E-12</v>
      </c>
      <c r="F6" s="100">
        <f>SUM(F7:F20)</f>
        <v>28500.000000000004</v>
      </c>
      <c r="G6" s="107">
        <f>B6-F6</f>
        <v>0</v>
      </c>
      <c r="H6" s="113"/>
      <c r="I6" s="117"/>
      <c r="J6" s="117"/>
      <c r="K6" s="121"/>
      <c r="L6" s="113"/>
      <c r="M6" s="117"/>
      <c r="N6" s="127"/>
      <c r="O6" s="130"/>
      <c r="P6" s="112"/>
      <c r="Q6" s="136"/>
      <c r="R6" s="139"/>
      <c r="S6" s="145"/>
    </row>
    <row r="7" spans="1:19" ht="17.399999999999999">
      <c r="A7" s="671" t="s">
        <v>253</v>
      </c>
      <c r="B7" s="86"/>
      <c r="C7" s="66">
        <v>1431</v>
      </c>
      <c r="D7" s="92"/>
      <c r="E7" s="97"/>
      <c r="F7" s="101">
        <v>1431</v>
      </c>
      <c r="G7" s="199"/>
      <c r="H7" s="43">
        <v>41876</v>
      </c>
      <c r="I7" s="18">
        <v>41876</v>
      </c>
      <c r="J7" s="18">
        <v>41982</v>
      </c>
      <c r="K7" s="123">
        <v>41984</v>
      </c>
      <c r="L7" s="43"/>
      <c r="M7" s="18"/>
      <c r="N7" s="126"/>
      <c r="O7" s="44">
        <v>42073</v>
      </c>
      <c r="P7" s="46"/>
      <c r="Q7" s="553"/>
      <c r="R7" s="140"/>
      <c r="S7" s="144"/>
    </row>
    <row r="8" spans="1:19" ht="17.399999999999999">
      <c r="A8" s="671" t="s">
        <v>254</v>
      </c>
      <c r="B8" s="86"/>
      <c r="C8" s="66">
        <v>4020</v>
      </c>
      <c r="D8" s="92"/>
      <c r="E8" s="97"/>
      <c r="F8" s="101">
        <v>4020</v>
      </c>
      <c r="G8" s="199"/>
      <c r="H8" s="43">
        <v>41905</v>
      </c>
      <c r="I8" s="18">
        <v>41905</v>
      </c>
      <c r="J8" s="18">
        <v>41912</v>
      </c>
      <c r="K8" s="123">
        <v>41914</v>
      </c>
      <c r="L8" s="115"/>
      <c r="M8" s="18"/>
      <c r="N8" s="126"/>
      <c r="O8" s="44">
        <v>41969</v>
      </c>
      <c r="P8" s="25"/>
      <c r="Q8" s="553"/>
      <c r="R8" s="140"/>
      <c r="S8" s="144"/>
    </row>
    <row r="9" spans="1:19" ht="17.399999999999999">
      <c r="A9" s="635" t="s">
        <v>255</v>
      </c>
      <c r="B9" s="86"/>
      <c r="C9" s="66">
        <v>344</v>
      </c>
      <c r="D9" s="67"/>
      <c r="E9" s="97"/>
      <c r="F9" s="101">
        <v>344</v>
      </c>
      <c r="G9" s="199"/>
      <c r="H9" s="541"/>
      <c r="I9" s="539"/>
      <c r="J9" s="539">
        <v>41941</v>
      </c>
      <c r="K9" s="123">
        <v>41956</v>
      </c>
      <c r="L9" s="43"/>
      <c r="M9" s="539"/>
      <c r="N9" s="126"/>
      <c r="O9" s="44">
        <v>42003</v>
      </c>
      <c r="P9" s="46"/>
      <c r="Q9" s="553"/>
      <c r="R9" s="141"/>
      <c r="S9" s="146"/>
    </row>
    <row r="10" spans="1:19" ht="17.399999999999999">
      <c r="A10" s="634" t="s">
        <v>256</v>
      </c>
      <c r="B10" s="87"/>
      <c r="C10" s="66">
        <v>5566.15</v>
      </c>
      <c r="D10" s="92"/>
      <c r="E10" s="97"/>
      <c r="F10" s="101">
        <v>5566.15</v>
      </c>
      <c r="G10" s="199"/>
      <c r="H10" s="541"/>
      <c r="I10" s="539"/>
      <c r="J10" s="539">
        <v>41957</v>
      </c>
      <c r="K10" s="123">
        <v>41984</v>
      </c>
      <c r="L10" s="43"/>
      <c r="M10" s="539"/>
      <c r="N10" s="126"/>
      <c r="O10" s="44">
        <v>42073</v>
      </c>
      <c r="P10" s="46"/>
      <c r="Q10" s="604"/>
      <c r="R10" s="142"/>
      <c r="S10" s="146"/>
    </row>
    <row r="11" spans="1:19" ht="17.399999999999999">
      <c r="A11" s="634" t="s">
        <v>257</v>
      </c>
      <c r="B11" s="86"/>
      <c r="C11" s="66">
        <v>2004.7</v>
      </c>
      <c r="D11" s="67"/>
      <c r="E11" s="97"/>
      <c r="F11" s="188">
        <v>2004.7</v>
      </c>
      <c r="G11" s="106"/>
      <c r="H11" s="43"/>
      <c r="I11" s="18"/>
      <c r="J11" s="18">
        <v>41995</v>
      </c>
      <c r="K11" s="123">
        <v>41997</v>
      </c>
      <c r="L11" s="43"/>
      <c r="M11" s="18"/>
      <c r="N11" s="128"/>
      <c r="O11" s="44">
        <v>42073</v>
      </c>
      <c r="P11" s="53"/>
      <c r="Q11" s="553"/>
      <c r="R11" s="140"/>
      <c r="S11" s="147"/>
    </row>
    <row r="12" spans="1:19" ht="17.399999999999999">
      <c r="A12" s="634" t="s">
        <v>257</v>
      </c>
      <c r="B12" s="86"/>
      <c r="C12" s="66">
        <v>1279.21</v>
      </c>
      <c r="D12" s="67"/>
      <c r="E12" s="97"/>
      <c r="F12" s="787">
        <v>1279.21</v>
      </c>
      <c r="G12" s="106"/>
      <c r="H12" s="43"/>
      <c r="I12" s="18"/>
      <c r="J12" s="18">
        <v>42003</v>
      </c>
      <c r="K12" s="552">
        <v>42012</v>
      </c>
      <c r="L12" s="43"/>
      <c r="M12" s="18"/>
      <c r="N12" s="34"/>
      <c r="O12" s="44">
        <v>42073</v>
      </c>
      <c r="P12" s="53"/>
      <c r="Q12" s="804"/>
      <c r="R12" s="803"/>
      <c r="S12" s="147"/>
    </row>
    <row r="13" spans="1:19">
      <c r="A13" s="634" t="s">
        <v>258</v>
      </c>
      <c r="B13" s="788"/>
      <c r="C13" s="66">
        <v>5344</v>
      </c>
      <c r="D13" s="788"/>
      <c r="E13" s="792"/>
      <c r="F13" s="835">
        <v>5344</v>
      </c>
      <c r="G13" s="693"/>
      <c r="H13" s="793">
        <v>41644</v>
      </c>
      <c r="I13" s="789">
        <v>41644</v>
      </c>
      <c r="J13" s="789">
        <v>42067</v>
      </c>
      <c r="K13" s="836">
        <v>42068</v>
      </c>
      <c r="L13" s="791"/>
      <c r="M13" s="478"/>
      <c r="N13" s="693"/>
      <c r="O13" s="833">
        <v>42088</v>
      </c>
      <c r="P13" s="833"/>
      <c r="Q13" s="693"/>
      <c r="R13" s="694"/>
      <c r="S13" s="801"/>
    </row>
    <row r="14" spans="1:19">
      <c r="A14" s="634" t="s">
        <v>259</v>
      </c>
      <c r="B14" s="478"/>
      <c r="C14" s="66">
        <v>485.2</v>
      </c>
      <c r="D14" s="790"/>
      <c r="E14" s="792"/>
      <c r="F14" s="806">
        <v>485.2</v>
      </c>
      <c r="G14" s="693"/>
      <c r="H14" s="793"/>
      <c r="I14" s="789"/>
      <c r="J14" s="789">
        <v>42012</v>
      </c>
      <c r="K14" s="836">
        <v>42026</v>
      </c>
      <c r="L14" s="791"/>
      <c r="M14" s="478"/>
      <c r="N14" s="693"/>
      <c r="O14" s="833">
        <v>42073</v>
      </c>
      <c r="P14" s="833"/>
      <c r="Q14" s="693"/>
      <c r="R14" s="694"/>
      <c r="S14" s="801"/>
    </row>
    <row r="15" spans="1:19">
      <c r="A15" s="634" t="s">
        <v>260</v>
      </c>
      <c r="B15" s="478"/>
      <c r="C15" s="66">
        <v>1511.56</v>
      </c>
      <c r="D15" s="790"/>
      <c r="E15" s="792"/>
      <c r="F15" s="806">
        <v>1511.56</v>
      </c>
      <c r="G15" s="693"/>
      <c r="H15" s="793"/>
      <c r="I15" s="789"/>
      <c r="J15" s="789">
        <v>42012</v>
      </c>
      <c r="K15" s="836">
        <v>42026</v>
      </c>
      <c r="L15" s="791"/>
      <c r="M15" s="478"/>
      <c r="N15" s="693"/>
      <c r="O15" s="833">
        <v>42073</v>
      </c>
      <c r="P15" s="833"/>
      <c r="Q15" s="693"/>
      <c r="R15" s="694"/>
      <c r="S15" s="801"/>
    </row>
    <row r="16" spans="1:19">
      <c r="A16" s="634" t="s">
        <v>261</v>
      </c>
      <c r="B16" s="478"/>
      <c r="C16" s="66">
        <v>124</v>
      </c>
      <c r="D16" s="478"/>
      <c r="E16" s="792"/>
      <c r="F16" s="806">
        <v>124</v>
      </c>
      <c r="G16" s="693"/>
      <c r="H16" s="793"/>
      <c r="I16" s="789"/>
      <c r="J16" s="789">
        <v>42012</v>
      </c>
      <c r="K16" s="836">
        <v>42026</v>
      </c>
      <c r="L16" s="791"/>
      <c r="M16" s="478"/>
      <c r="N16" s="693"/>
      <c r="O16" s="833">
        <v>42073</v>
      </c>
      <c r="P16" s="833"/>
      <c r="Q16" s="693"/>
      <c r="R16" s="694"/>
      <c r="S16" s="801"/>
    </row>
    <row r="17" spans="1:19">
      <c r="A17" s="634" t="s">
        <v>257</v>
      </c>
      <c r="B17" s="478"/>
      <c r="C17" s="66">
        <v>3972.9</v>
      </c>
      <c r="D17" s="478"/>
      <c r="E17" s="792"/>
      <c r="F17" s="806">
        <v>3972.9</v>
      </c>
      <c r="G17" s="693"/>
      <c r="H17" s="793"/>
      <c r="I17" s="789"/>
      <c r="J17" s="789">
        <v>42016</v>
      </c>
      <c r="K17" s="836">
        <v>42026</v>
      </c>
      <c r="L17" s="791"/>
      <c r="M17" s="478"/>
      <c r="N17" s="693"/>
      <c r="O17" s="833">
        <v>42073</v>
      </c>
      <c r="P17" s="833"/>
      <c r="Q17" s="693"/>
      <c r="R17" s="694"/>
      <c r="S17" s="801"/>
    </row>
    <row r="18" spans="1:19">
      <c r="A18" s="634" t="s">
        <v>262</v>
      </c>
      <c r="B18" s="478"/>
      <c r="C18" s="66">
        <v>147.79</v>
      </c>
      <c r="D18" s="478"/>
      <c r="E18" s="792"/>
      <c r="F18" s="806">
        <v>147.79</v>
      </c>
      <c r="G18" s="693"/>
      <c r="H18" s="793"/>
      <c r="I18" s="789"/>
      <c r="J18" s="789">
        <v>42019</v>
      </c>
      <c r="K18" s="836">
        <v>42026</v>
      </c>
      <c r="L18" s="791"/>
      <c r="M18" s="478"/>
      <c r="N18" s="693"/>
      <c r="O18" s="833">
        <v>42073</v>
      </c>
      <c r="P18" s="833"/>
      <c r="Q18" s="693"/>
      <c r="R18" s="788"/>
      <c r="S18" s="694"/>
    </row>
    <row r="19" spans="1:19">
      <c r="A19" s="634" t="s">
        <v>263</v>
      </c>
      <c r="B19" s="478"/>
      <c r="C19" s="66">
        <v>311.35000000000002</v>
      </c>
      <c r="D19" s="478"/>
      <c r="E19" s="792"/>
      <c r="F19" s="787">
        <v>311.35000000000002</v>
      </c>
      <c r="G19" s="693"/>
      <c r="H19" s="793"/>
      <c r="I19" s="789"/>
      <c r="J19" s="789">
        <v>42019</v>
      </c>
      <c r="K19" s="836">
        <v>42026</v>
      </c>
      <c r="L19" s="791"/>
      <c r="M19" s="478"/>
      <c r="N19" s="693"/>
      <c r="O19" s="833">
        <v>42073</v>
      </c>
      <c r="P19" s="833"/>
      <c r="Q19" s="693"/>
      <c r="R19" s="801"/>
      <c r="S19" s="801"/>
    </row>
    <row r="20" spans="1:19" ht="15" thickBot="1">
      <c r="A20" s="795" t="s">
        <v>264</v>
      </c>
      <c r="B20" s="697"/>
      <c r="C20" s="796">
        <v>1958.14</v>
      </c>
      <c r="D20" s="697"/>
      <c r="E20" s="799"/>
      <c r="F20" s="811">
        <v>1958.14</v>
      </c>
      <c r="G20" s="698"/>
      <c r="H20" s="800"/>
      <c r="I20" s="797"/>
      <c r="J20" s="797">
        <v>42033</v>
      </c>
      <c r="K20" s="837">
        <v>42040</v>
      </c>
      <c r="L20" s="798"/>
      <c r="M20" s="697"/>
      <c r="N20" s="698"/>
      <c r="O20" s="838">
        <v>42073</v>
      </c>
      <c r="P20" s="798"/>
      <c r="Q20" s="698"/>
      <c r="R20" s="802"/>
      <c r="S20" s="802" t="s">
        <v>265</v>
      </c>
    </row>
    <row r="21" spans="1:19" ht="15" thickTop="1">
      <c r="E21" s="556" t="s">
        <v>266</v>
      </c>
      <c r="F21" s="805">
        <f>SUM(F12,F13:F20)</f>
        <v>15134.15</v>
      </c>
    </row>
  </sheetData>
  <mergeCells count="1">
    <mergeCell ref="A1:S1"/>
  </mergeCells>
  <pageMargins left="0.7" right="0.7" top="0.75" bottom="0.75" header="0.3" footer="0.3"/>
  <pageSetup scale="3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  <pageSetUpPr fitToPage="1"/>
  </sheetPr>
  <dimension ref="A1:S42"/>
  <sheetViews>
    <sheetView zoomScale="90" zoomScaleNormal="90" workbookViewId="0">
      <pane xSplit="2" ySplit="3" topLeftCell="C7" activePane="bottomRight" state="frozen"/>
      <selection pane="topRight" activeCell="C1" sqref="C1"/>
      <selection pane="bottomLeft" activeCell="A4" sqref="A4"/>
      <selection pane="bottomRight" activeCell="K23" sqref="K23"/>
    </sheetView>
  </sheetViews>
  <sheetFormatPr defaultRowHeight="14.4"/>
  <cols>
    <col min="1" max="1" width="43" customWidth="1"/>
    <col min="2" max="2" width="23.33203125" bestFit="1" customWidth="1"/>
    <col min="3" max="4" width="23.33203125" customWidth="1"/>
    <col min="5" max="5" width="19.6640625" customWidth="1"/>
    <col min="6" max="6" width="22.33203125" customWidth="1"/>
    <col min="7" max="7" width="25.109375" customWidth="1"/>
    <col min="8" max="11" width="11.44140625" customWidth="1"/>
    <col min="12" max="17" width="12.33203125" customWidth="1"/>
    <col min="18" max="18" width="23.109375" customWidth="1"/>
    <col min="19" max="19" width="41.109375" customWidth="1"/>
  </cols>
  <sheetData>
    <row r="1" spans="1:19" ht="26.4" thickTop="1">
      <c r="A1" s="1988" t="s">
        <v>267</v>
      </c>
      <c r="B1" s="1989"/>
      <c r="C1" s="1989"/>
      <c r="D1" s="1989"/>
      <c r="E1" s="1989"/>
      <c r="F1" s="1989"/>
      <c r="G1" s="1989"/>
      <c r="H1" s="1989"/>
      <c r="I1" s="1989"/>
      <c r="J1" s="1989"/>
      <c r="K1" s="1989"/>
      <c r="L1" s="1989"/>
      <c r="M1" s="1989"/>
      <c r="N1" s="1989"/>
      <c r="O1" s="1989"/>
      <c r="P1" s="1989"/>
      <c r="Q1" s="1989"/>
      <c r="R1" s="1989"/>
      <c r="S1" s="1990"/>
    </row>
    <row r="2" spans="1:19" ht="64.8">
      <c r="A2" s="629" t="s">
        <v>139</v>
      </c>
      <c r="B2" s="83" t="s">
        <v>268</v>
      </c>
      <c r="C2" s="88" t="s">
        <v>249</v>
      </c>
      <c r="D2" s="88" t="s">
        <v>4</v>
      </c>
      <c r="E2" s="94" t="s">
        <v>141</v>
      </c>
      <c r="F2" s="149" t="s">
        <v>6</v>
      </c>
      <c r="G2" s="150" t="s">
        <v>269</v>
      </c>
      <c r="H2" s="151" t="s">
        <v>143</v>
      </c>
      <c r="I2" s="153" t="s">
        <v>9</v>
      </c>
      <c r="J2" s="153" t="s">
        <v>10</v>
      </c>
      <c r="K2" s="154" t="s">
        <v>145</v>
      </c>
      <c r="L2" s="155" t="s">
        <v>12</v>
      </c>
      <c r="M2" s="156" t="s">
        <v>13</v>
      </c>
      <c r="N2" s="157" t="s">
        <v>14</v>
      </c>
      <c r="O2" s="158" t="s">
        <v>15</v>
      </c>
      <c r="P2" s="159" t="s">
        <v>251</v>
      </c>
      <c r="Q2" s="151" t="s">
        <v>147</v>
      </c>
      <c r="R2" s="160" t="s">
        <v>18</v>
      </c>
      <c r="S2" s="152" t="s">
        <v>19</v>
      </c>
    </row>
    <row r="3" spans="1:19" ht="21" hidden="1">
      <c r="A3" s="629" t="s">
        <v>270</v>
      </c>
      <c r="B3" s="83">
        <v>158888</v>
      </c>
      <c r="C3" s="672"/>
      <c r="D3" s="672"/>
      <c r="E3" s="673"/>
      <c r="F3" s="149"/>
      <c r="G3" s="150"/>
      <c r="H3" s="151"/>
      <c r="I3" s="153"/>
      <c r="J3" s="153"/>
      <c r="K3" s="154"/>
      <c r="L3" s="155"/>
      <c r="M3" s="156"/>
      <c r="N3" s="157"/>
      <c r="O3" s="158"/>
      <c r="P3" s="159"/>
      <c r="Q3" s="151"/>
      <c r="R3" s="160"/>
      <c r="S3" s="152"/>
    </row>
    <row r="4" spans="1:19" ht="21">
      <c r="A4" s="630" t="s">
        <v>20</v>
      </c>
      <c r="B4" s="650">
        <f t="shared" ref="B4:G4" si="0">SUM(B5,B33)</f>
        <v>158888</v>
      </c>
      <c r="C4" s="821">
        <f t="shared" si="0"/>
        <v>158887.98999999996</v>
      </c>
      <c r="D4" s="821">
        <f t="shared" si="0"/>
        <v>158887.99</v>
      </c>
      <c r="E4" s="651">
        <f t="shared" si="0"/>
        <v>1.0000000002037268E-2</v>
      </c>
      <c r="F4" s="652">
        <f t="shared" si="0"/>
        <v>158887.99</v>
      </c>
      <c r="G4" s="688">
        <f t="shared" si="0"/>
        <v>1.0000000002037268E-2</v>
      </c>
      <c r="H4" s="112"/>
      <c r="I4" s="116"/>
      <c r="J4" s="116"/>
      <c r="K4" s="120"/>
      <c r="L4" s="124"/>
      <c r="M4" s="116"/>
      <c r="N4" s="125"/>
      <c r="O4" s="129"/>
      <c r="P4" s="112"/>
      <c r="Q4" s="135"/>
      <c r="R4" s="137">
        <f>SUM(R5,R33)</f>
        <v>158888</v>
      </c>
      <c r="S4" s="143"/>
    </row>
    <row r="5" spans="1:19" ht="21">
      <c r="A5" s="633" t="s">
        <v>42</v>
      </c>
      <c r="B5" s="85">
        <f>SUM(B6:B28)</f>
        <v>156379.56</v>
      </c>
      <c r="C5" s="794">
        <f>SUM(C7:C32)</f>
        <v>156379.54999999996</v>
      </c>
      <c r="D5" s="794">
        <f>SUM(D6:D28)</f>
        <v>156379.54999999999</v>
      </c>
      <c r="E5" s="96">
        <f>SUM(E6:E31)</f>
        <v>1.0000000002037268E-2</v>
      </c>
      <c r="F5" s="100">
        <f>SUM(F6,F12,F15,F17,F19,F26)</f>
        <v>156379.54999999999</v>
      </c>
      <c r="G5" s="107">
        <f>SUM(G6:G28)</f>
        <v>1.0000000002037268E-2</v>
      </c>
      <c r="H5" s="113"/>
      <c r="I5" s="117"/>
      <c r="J5" s="117"/>
      <c r="K5" s="121"/>
      <c r="L5" s="113"/>
      <c r="M5" s="117"/>
      <c r="N5" s="127"/>
      <c r="O5" s="130"/>
      <c r="P5" s="112"/>
      <c r="Q5" s="136"/>
      <c r="R5" s="139">
        <f>SUM(R6:R28)</f>
        <v>156379.56</v>
      </c>
      <c r="S5" s="145"/>
    </row>
    <row r="6" spans="1:19" ht="17.399999999999999">
      <c r="A6" s="674" t="s">
        <v>271</v>
      </c>
      <c r="B6" s="773">
        <v>47472</v>
      </c>
      <c r="C6" s="774"/>
      <c r="D6" s="775">
        <f>SUM(C7:C11)</f>
        <v>47472</v>
      </c>
      <c r="E6" s="97">
        <f>SUM(B6-D6)</f>
        <v>0</v>
      </c>
      <c r="F6" s="829">
        <f>SUM(F7:F11)</f>
        <v>47472</v>
      </c>
      <c r="G6" s="736">
        <f>B6-SUM(F7:F11)</f>
        <v>0</v>
      </c>
      <c r="H6" s="711"/>
      <c r="I6" s="710"/>
      <c r="J6" s="710"/>
      <c r="K6" s="726"/>
      <c r="L6" s="711"/>
      <c r="M6" s="710"/>
      <c r="N6" s="708"/>
      <c r="O6" s="712"/>
      <c r="P6" s="713"/>
      <c r="Q6" s="709"/>
      <c r="R6" s="818">
        <v>47472</v>
      </c>
      <c r="S6" s="144"/>
    </row>
    <row r="7" spans="1:19" ht="15.6">
      <c r="A7" s="671" t="s">
        <v>272</v>
      </c>
      <c r="B7" s="776"/>
      <c r="C7" s="777">
        <v>17900</v>
      </c>
      <c r="D7" s="777"/>
      <c r="E7" s="778"/>
      <c r="F7" s="461">
        <v>17900</v>
      </c>
      <c r="G7" s="735"/>
      <c r="H7" s="43">
        <v>41779</v>
      </c>
      <c r="I7" s="18">
        <v>41855</v>
      </c>
      <c r="J7" s="18">
        <v>41904</v>
      </c>
      <c r="K7" s="123">
        <v>41914</v>
      </c>
      <c r="L7" s="43" t="s">
        <v>38</v>
      </c>
      <c r="M7" s="18">
        <v>41788</v>
      </c>
      <c r="N7" s="126">
        <v>41914</v>
      </c>
      <c r="O7" s="44">
        <v>41900</v>
      </c>
      <c r="P7" s="25">
        <v>41929</v>
      </c>
      <c r="Q7" s="604">
        <v>41953</v>
      </c>
      <c r="R7" s="815"/>
      <c r="S7" s="144"/>
    </row>
    <row r="8" spans="1:19" ht="15.6">
      <c r="A8" s="671" t="s">
        <v>273</v>
      </c>
      <c r="B8" s="776"/>
      <c r="C8" s="777">
        <v>11838.2</v>
      </c>
      <c r="D8" s="777"/>
      <c r="E8" s="778"/>
      <c r="F8" s="461">
        <v>11838.2</v>
      </c>
      <c r="G8" s="735"/>
      <c r="H8" s="43">
        <v>41779</v>
      </c>
      <c r="I8" s="18">
        <v>41855</v>
      </c>
      <c r="J8" s="18">
        <v>41913</v>
      </c>
      <c r="K8" s="123">
        <v>41939</v>
      </c>
      <c r="L8" s="43" t="s">
        <v>38</v>
      </c>
      <c r="M8" s="18">
        <v>41788</v>
      </c>
      <c r="N8" s="126">
        <v>41935</v>
      </c>
      <c r="O8" s="44">
        <v>41900</v>
      </c>
      <c r="P8" s="25">
        <v>41939</v>
      </c>
      <c r="Q8" s="604">
        <v>41953</v>
      </c>
      <c r="R8" s="815"/>
      <c r="S8" s="144"/>
    </row>
    <row r="9" spans="1:19" ht="15.6">
      <c r="A9" s="671" t="s">
        <v>274</v>
      </c>
      <c r="B9" s="776"/>
      <c r="C9" s="777">
        <v>12600</v>
      </c>
      <c r="D9" s="777"/>
      <c r="E9" s="778"/>
      <c r="F9" s="461">
        <v>12600</v>
      </c>
      <c r="G9" s="735"/>
      <c r="H9" s="43">
        <v>41779</v>
      </c>
      <c r="I9" s="18">
        <v>41850</v>
      </c>
      <c r="J9" s="18">
        <v>41869</v>
      </c>
      <c r="K9" s="123">
        <v>41900</v>
      </c>
      <c r="L9" s="43" t="s">
        <v>38</v>
      </c>
      <c r="M9" s="18">
        <v>41809</v>
      </c>
      <c r="N9" s="126">
        <v>41900</v>
      </c>
      <c r="O9" s="44">
        <v>41900</v>
      </c>
      <c r="P9" s="25">
        <v>41893</v>
      </c>
      <c r="Q9" s="604">
        <v>41953</v>
      </c>
      <c r="R9" s="815"/>
      <c r="S9" s="144"/>
    </row>
    <row r="10" spans="1:19" ht="15.6">
      <c r="A10" s="671" t="s">
        <v>275</v>
      </c>
      <c r="B10" s="776"/>
      <c r="C10" s="777">
        <v>963.8</v>
      </c>
      <c r="D10" s="777"/>
      <c r="E10" s="778"/>
      <c r="F10" s="461">
        <v>963.8</v>
      </c>
      <c r="G10" s="735"/>
      <c r="H10" s="43">
        <v>41773</v>
      </c>
      <c r="I10" s="18">
        <v>41809</v>
      </c>
      <c r="J10" s="18">
        <v>41870</v>
      </c>
      <c r="K10" s="123">
        <v>41900</v>
      </c>
      <c r="L10" s="43" t="s">
        <v>38</v>
      </c>
      <c r="M10" s="18">
        <v>41809</v>
      </c>
      <c r="N10" s="126">
        <v>41900</v>
      </c>
      <c r="O10" s="44">
        <v>41900</v>
      </c>
      <c r="P10" s="25">
        <v>41893</v>
      </c>
      <c r="Q10" s="604">
        <v>41953</v>
      </c>
      <c r="R10" s="815"/>
      <c r="S10" s="747" t="s">
        <v>276</v>
      </c>
    </row>
    <row r="11" spans="1:19" ht="15.6">
      <c r="A11" s="671" t="s">
        <v>277</v>
      </c>
      <c r="B11" s="776"/>
      <c r="C11" s="777">
        <v>4170</v>
      </c>
      <c r="D11" s="777"/>
      <c r="E11" s="778"/>
      <c r="F11" s="461">
        <v>4170</v>
      </c>
      <c r="G11" s="735"/>
      <c r="H11" s="43">
        <v>42030</v>
      </c>
      <c r="I11" s="18" t="s">
        <v>38</v>
      </c>
      <c r="J11" s="18">
        <v>42045</v>
      </c>
      <c r="K11" s="123">
        <v>42050</v>
      </c>
      <c r="L11" s="43">
        <v>42059</v>
      </c>
      <c r="M11" s="18" t="s">
        <v>38</v>
      </c>
      <c r="N11" s="126" t="s">
        <v>38</v>
      </c>
      <c r="O11" s="44">
        <v>42076</v>
      </c>
      <c r="P11" s="25"/>
      <c r="Q11" s="553" t="s">
        <v>38</v>
      </c>
      <c r="R11" s="815"/>
      <c r="S11" s="747"/>
    </row>
    <row r="12" spans="1:19" ht="17.399999999999999">
      <c r="A12" s="674" t="s">
        <v>278</v>
      </c>
      <c r="B12" s="773">
        <v>11250.94</v>
      </c>
      <c r="C12" s="774"/>
      <c r="D12" s="775">
        <f>SUM(C13:C14)</f>
        <v>11250.94</v>
      </c>
      <c r="E12" s="600">
        <f>SUM(B12-D12)</f>
        <v>0</v>
      </c>
      <c r="F12" s="829">
        <f>SUM(F13:F14)</f>
        <v>11250.94</v>
      </c>
      <c r="G12" s="736">
        <f>SUM(B12-D12)</f>
        <v>0</v>
      </c>
      <c r="H12" s="828"/>
      <c r="I12" s="828"/>
      <c r="J12" s="828"/>
      <c r="K12" s="828"/>
      <c r="L12" s="828"/>
      <c r="M12" s="828"/>
      <c r="N12" s="828"/>
      <c r="O12" s="828"/>
      <c r="P12" s="828"/>
      <c r="Q12" s="709"/>
      <c r="R12" s="818">
        <v>11250.94</v>
      </c>
      <c r="S12" s="822"/>
    </row>
    <row r="13" spans="1:19" ht="17.399999999999999">
      <c r="A13" s="671" t="s">
        <v>279</v>
      </c>
      <c r="B13" s="783"/>
      <c r="C13" s="780">
        <v>9995</v>
      </c>
      <c r="D13" s="781"/>
      <c r="E13" s="782"/>
      <c r="F13" s="101">
        <v>9995</v>
      </c>
      <c r="G13" s="735"/>
      <c r="H13" s="43">
        <v>41662</v>
      </c>
      <c r="I13" s="18">
        <v>41663</v>
      </c>
      <c r="J13" s="18">
        <v>41757</v>
      </c>
      <c r="K13" s="123">
        <v>41760</v>
      </c>
      <c r="L13" s="115">
        <v>41760</v>
      </c>
      <c r="M13" s="18" t="s">
        <v>38</v>
      </c>
      <c r="N13" s="126" t="s">
        <v>38</v>
      </c>
      <c r="O13" s="44">
        <v>41781</v>
      </c>
      <c r="P13" s="25">
        <v>41768</v>
      </c>
      <c r="Q13" s="753">
        <v>42158</v>
      </c>
      <c r="R13" s="818"/>
      <c r="S13" s="822"/>
    </row>
    <row r="14" spans="1:19" ht="17.399999999999999">
      <c r="A14" s="671" t="s">
        <v>280</v>
      </c>
      <c r="B14" s="783"/>
      <c r="C14" s="780">
        <v>1255.94</v>
      </c>
      <c r="D14" s="781"/>
      <c r="E14" s="782"/>
      <c r="F14" s="101">
        <v>1255.94</v>
      </c>
      <c r="G14" s="735"/>
      <c r="H14" s="115">
        <v>41981</v>
      </c>
      <c r="I14" s="119">
        <v>42061</v>
      </c>
      <c r="J14" s="119">
        <v>42080</v>
      </c>
      <c r="K14" s="123">
        <v>42082</v>
      </c>
      <c r="L14" s="115">
        <v>42082</v>
      </c>
      <c r="M14" s="18"/>
      <c r="N14" s="126"/>
      <c r="O14" s="44">
        <v>42158</v>
      </c>
      <c r="P14" s="25"/>
      <c r="Q14" s="604">
        <v>42136</v>
      </c>
      <c r="R14" s="818"/>
      <c r="S14" s="822"/>
    </row>
    <row r="15" spans="1:19" ht="17.399999999999999">
      <c r="A15" s="674" t="s">
        <v>163</v>
      </c>
      <c r="B15" s="773">
        <v>47416.05</v>
      </c>
      <c r="C15" s="774"/>
      <c r="D15" s="775">
        <f>SUM(C16)</f>
        <v>47416.05</v>
      </c>
      <c r="E15" s="600">
        <f>SUM(B15-D15)</f>
        <v>0</v>
      </c>
      <c r="F15" s="829">
        <f>SUM(F16)</f>
        <v>47416.05</v>
      </c>
      <c r="G15" s="736">
        <f>SUM(B15-F16)</f>
        <v>0</v>
      </c>
      <c r="H15" s="728"/>
      <c r="I15" s="714"/>
      <c r="J15" s="714"/>
      <c r="K15" s="726"/>
      <c r="L15" s="711"/>
      <c r="M15" s="714"/>
      <c r="N15" s="708"/>
      <c r="O15" s="712"/>
      <c r="P15" s="713"/>
      <c r="Q15" s="709"/>
      <c r="R15" s="817">
        <v>47416.05</v>
      </c>
      <c r="S15" s="816"/>
    </row>
    <row r="16" spans="1:19" ht="17.399999999999999">
      <c r="A16" s="634" t="s">
        <v>281</v>
      </c>
      <c r="B16" s="779"/>
      <c r="C16" s="780">
        <v>47416.05</v>
      </c>
      <c r="D16" s="781"/>
      <c r="E16" s="782"/>
      <c r="F16" s="101">
        <v>47416.05</v>
      </c>
      <c r="G16" s="735"/>
      <c r="H16" s="541">
        <v>41590</v>
      </c>
      <c r="I16" s="539">
        <v>41660</v>
      </c>
      <c r="J16" s="539">
        <v>41666</v>
      </c>
      <c r="K16" s="21">
        <v>41690</v>
      </c>
      <c r="L16" s="43">
        <v>41660</v>
      </c>
      <c r="M16" s="539">
        <v>41660</v>
      </c>
      <c r="N16" s="126">
        <v>41733</v>
      </c>
      <c r="O16" s="44">
        <v>41726</v>
      </c>
      <c r="P16" s="25">
        <v>41667</v>
      </c>
      <c r="Q16" s="604">
        <v>41670</v>
      </c>
      <c r="R16" s="826"/>
      <c r="S16" s="816"/>
    </row>
    <row r="17" spans="1:19" ht="17.399999999999999">
      <c r="A17" s="674" t="s">
        <v>282</v>
      </c>
      <c r="B17" s="773">
        <v>40335.32</v>
      </c>
      <c r="C17" s="774"/>
      <c r="D17" s="775">
        <f>SUM(C18)</f>
        <v>40335.31</v>
      </c>
      <c r="E17" s="600">
        <f>SUM(B17-D17)</f>
        <v>1.0000000002037268E-2</v>
      </c>
      <c r="F17" s="830">
        <f>SUM(F18)</f>
        <v>40335.31</v>
      </c>
      <c r="G17" s="737">
        <f>B17-F18</f>
        <v>1.0000000002037268E-2</v>
      </c>
      <c r="H17" s="711"/>
      <c r="I17" s="710"/>
      <c r="J17" s="710"/>
      <c r="K17" s="726"/>
      <c r="L17" s="711"/>
      <c r="M17" s="710"/>
      <c r="N17" s="708"/>
      <c r="O17" s="712"/>
      <c r="P17" s="713"/>
      <c r="Q17" s="709"/>
      <c r="R17" s="818">
        <v>40335.32</v>
      </c>
      <c r="S17" s="823"/>
    </row>
    <row r="18" spans="1:19" ht="15.6">
      <c r="A18" s="671" t="s">
        <v>283</v>
      </c>
      <c r="B18" s="776"/>
      <c r="C18" s="777">
        <v>40335.31</v>
      </c>
      <c r="D18" s="777"/>
      <c r="E18" s="778"/>
      <c r="F18" s="493">
        <v>40335.31</v>
      </c>
      <c r="G18" s="492"/>
      <c r="H18" s="43">
        <v>41743</v>
      </c>
      <c r="I18" s="18">
        <v>41850</v>
      </c>
      <c r="J18" s="18">
        <v>41869</v>
      </c>
      <c r="K18" s="123">
        <v>41900</v>
      </c>
      <c r="L18" s="43" t="s">
        <v>38</v>
      </c>
      <c r="M18" s="18">
        <v>41809</v>
      </c>
      <c r="N18" s="128"/>
      <c r="O18" s="44">
        <v>41900</v>
      </c>
      <c r="P18" s="59">
        <v>41893</v>
      </c>
      <c r="Q18" s="604">
        <v>41920</v>
      </c>
      <c r="R18" s="818"/>
      <c r="S18" s="748"/>
    </row>
    <row r="19" spans="1:19" ht="17.399999999999999">
      <c r="A19" s="674" t="s">
        <v>284</v>
      </c>
      <c r="B19" s="773">
        <v>5669.63</v>
      </c>
      <c r="C19" s="774"/>
      <c r="D19" s="775">
        <f>SUM(C20:C25)</f>
        <v>5669.63</v>
      </c>
      <c r="E19" s="600">
        <f>SUM(B19-D19)</f>
        <v>0</v>
      </c>
      <c r="F19" s="830">
        <f>SUM(F20:F25)</f>
        <v>5669.63</v>
      </c>
      <c r="G19" s="737">
        <f>SUM(B19-F19)</f>
        <v>0</v>
      </c>
      <c r="H19" s="711"/>
      <c r="I19" s="710"/>
      <c r="J19" s="710"/>
      <c r="K19" s="726"/>
      <c r="L19" s="711"/>
      <c r="M19" s="710"/>
      <c r="N19" s="708"/>
      <c r="O19" s="712"/>
      <c r="P19" s="713"/>
      <c r="Q19" s="709"/>
      <c r="R19" s="818">
        <v>5669.63</v>
      </c>
      <c r="S19" s="824"/>
    </row>
    <row r="20" spans="1:19" ht="17.399999999999999">
      <c r="A20" s="671" t="s">
        <v>285</v>
      </c>
      <c r="B20" s="783"/>
      <c r="C20" s="780">
        <v>825</v>
      </c>
      <c r="D20" s="781"/>
      <c r="E20" s="782"/>
      <c r="F20" s="188">
        <v>825</v>
      </c>
      <c r="G20" s="106"/>
      <c r="H20" s="43">
        <v>41792</v>
      </c>
      <c r="I20" s="18">
        <v>41809</v>
      </c>
      <c r="J20" s="18">
        <v>41841</v>
      </c>
      <c r="K20" s="123">
        <v>41844</v>
      </c>
      <c r="L20" s="43">
        <v>41844</v>
      </c>
      <c r="M20" s="18" t="s">
        <v>38</v>
      </c>
      <c r="N20" s="18" t="s">
        <v>38</v>
      </c>
      <c r="O20" s="44">
        <v>41900</v>
      </c>
      <c r="P20" s="713"/>
      <c r="Q20" s="709"/>
      <c r="R20" s="827"/>
      <c r="S20" s="147"/>
    </row>
    <row r="21" spans="1:19" ht="17.399999999999999">
      <c r="A21" s="671" t="s">
        <v>286</v>
      </c>
      <c r="B21" s="783"/>
      <c r="C21" s="780">
        <v>581.65</v>
      </c>
      <c r="D21" s="781"/>
      <c r="E21" s="782"/>
      <c r="F21" s="188">
        <v>581.65</v>
      </c>
      <c r="G21" s="106"/>
      <c r="H21" s="43">
        <v>41850</v>
      </c>
      <c r="I21" s="18" t="s">
        <v>38</v>
      </c>
      <c r="J21" s="18">
        <v>41855</v>
      </c>
      <c r="K21" s="123">
        <v>41858</v>
      </c>
      <c r="L21" s="43">
        <v>41866</v>
      </c>
      <c r="M21" s="18" t="s">
        <v>38</v>
      </c>
      <c r="N21" s="18" t="s">
        <v>38</v>
      </c>
      <c r="O21" s="44">
        <v>41900</v>
      </c>
      <c r="P21" s="59">
        <v>41851</v>
      </c>
      <c r="Q21" s="709"/>
      <c r="R21" s="827"/>
      <c r="S21" s="147"/>
    </row>
    <row r="22" spans="1:19" ht="17.399999999999999">
      <c r="A22" s="671" t="s">
        <v>287</v>
      </c>
      <c r="B22" s="783"/>
      <c r="C22" s="780">
        <v>449.52</v>
      </c>
      <c r="D22" s="781"/>
      <c r="E22" s="782"/>
      <c r="F22" s="188">
        <v>449.52</v>
      </c>
      <c r="G22" s="106"/>
      <c r="H22" s="43"/>
      <c r="I22" s="18"/>
      <c r="J22" s="18">
        <v>41988</v>
      </c>
      <c r="K22" s="123">
        <v>41997</v>
      </c>
      <c r="L22" s="43">
        <v>41997</v>
      </c>
      <c r="M22" s="18" t="s">
        <v>38</v>
      </c>
      <c r="N22" s="18" t="s">
        <v>38</v>
      </c>
      <c r="O22" s="44">
        <v>42028</v>
      </c>
      <c r="P22" s="59" t="s">
        <v>38</v>
      </c>
      <c r="Q22" s="709"/>
      <c r="R22" s="827"/>
      <c r="S22" s="147"/>
    </row>
    <row r="23" spans="1:19" ht="17.399999999999999">
      <c r="A23" s="671" t="s">
        <v>288</v>
      </c>
      <c r="B23" s="783"/>
      <c r="C23" s="780">
        <v>866.29</v>
      </c>
      <c r="D23" s="781"/>
      <c r="E23" s="782"/>
      <c r="F23" s="188">
        <v>866.29</v>
      </c>
      <c r="G23" s="106"/>
      <c r="H23" s="43">
        <v>42059</v>
      </c>
      <c r="I23" s="18" t="s">
        <v>38</v>
      </c>
      <c r="J23" s="18">
        <v>42059</v>
      </c>
      <c r="K23" s="123">
        <v>42068</v>
      </c>
      <c r="L23" s="43">
        <v>42068</v>
      </c>
      <c r="M23" s="18"/>
      <c r="N23" s="392"/>
      <c r="O23" s="44">
        <v>42089</v>
      </c>
      <c r="P23" s="59"/>
      <c r="Q23" s="709"/>
      <c r="R23" s="827"/>
      <c r="S23" s="147"/>
    </row>
    <row r="24" spans="1:19" ht="17.399999999999999">
      <c r="A24" s="671" t="s">
        <v>289</v>
      </c>
      <c r="B24" s="783"/>
      <c r="C24" s="780">
        <v>754</v>
      </c>
      <c r="D24" s="781"/>
      <c r="E24" s="782"/>
      <c r="F24" s="188">
        <v>754</v>
      </c>
      <c r="G24" s="106"/>
      <c r="H24" s="43"/>
      <c r="I24" s="18"/>
      <c r="J24" s="18">
        <v>42075</v>
      </c>
      <c r="K24" s="123">
        <v>42082</v>
      </c>
      <c r="L24" s="43">
        <v>42082</v>
      </c>
      <c r="M24" s="18"/>
      <c r="N24" s="392"/>
      <c r="O24" s="44">
        <v>42158</v>
      </c>
      <c r="P24" s="59"/>
      <c r="Q24" s="709"/>
      <c r="R24" s="827"/>
      <c r="S24" s="147"/>
    </row>
    <row r="25" spans="1:19" ht="17.399999999999999">
      <c r="A25" s="671" t="s">
        <v>290</v>
      </c>
      <c r="B25" s="783"/>
      <c r="C25" s="780">
        <v>2193.17</v>
      </c>
      <c r="D25" s="781"/>
      <c r="E25" s="782"/>
      <c r="F25" s="841">
        <v>2193.17</v>
      </c>
      <c r="G25" s="106"/>
      <c r="H25" s="43"/>
      <c r="I25" s="18"/>
      <c r="J25" s="18">
        <v>42121</v>
      </c>
      <c r="K25" s="839">
        <v>42124</v>
      </c>
      <c r="L25" s="43">
        <v>42137</v>
      </c>
      <c r="M25" s="18"/>
      <c r="N25" s="392"/>
      <c r="O25" s="44">
        <v>42171</v>
      </c>
      <c r="P25" s="59"/>
      <c r="Q25" s="709"/>
      <c r="R25" s="827"/>
      <c r="S25" s="147"/>
    </row>
    <row r="26" spans="1:19" ht="17.399999999999999">
      <c r="A26" s="825" t="s">
        <v>291</v>
      </c>
      <c r="B26" s="773">
        <v>4235.62</v>
      </c>
      <c r="C26" s="774"/>
      <c r="D26" s="775">
        <f>SUM(C27:C32)</f>
        <v>4235.62</v>
      </c>
      <c r="E26" s="97">
        <f>SUM(B26-D26)</f>
        <v>0</v>
      </c>
      <c r="F26" s="830">
        <f>SUM(F27:F32)</f>
        <v>4235.62</v>
      </c>
      <c r="G26" s="812">
        <f>SUM(R26-F26)</f>
        <v>0</v>
      </c>
      <c r="H26" s="711"/>
      <c r="I26" s="710"/>
      <c r="J26" s="710"/>
      <c r="K26" s="726"/>
      <c r="L26" s="711"/>
      <c r="M26" s="710"/>
      <c r="N26" s="708"/>
      <c r="O26" s="712"/>
      <c r="P26" s="715"/>
      <c r="Q26" s="709"/>
      <c r="R26" s="818">
        <v>4235.62</v>
      </c>
      <c r="S26" s="824"/>
    </row>
    <row r="27" spans="1:19" ht="15.75" customHeight="1">
      <c r="A27" s="671" t="s">
        <v>292</v>
      </c>
      <c r="B27" s="807"/>
      <c r="C27" s="808">
        <v>1125.8599999999999</v>
      </c>
      <c r="D27" s="809"/>
      <c r="E27" s="810"/>
      <c r="F27" s="188">
        <v>1125.8599999999999</v>
      </c>
      <c r="G27" s="106"/>
      <c r="H27" s="43"/>
      <c r="I27" s="18"/>
      <c r="J27" s="18">
        <v>42033</v>
      </c>
      <c r="K27" s="123">
        <v>42040</v>
      </c>
      <c r="L27" s="43">
        <v>42040</v>
      </c>
      <c r="M27" s="18" t="s">
        <v>38</v>
      </c>
      <c r="N27" s="18" t="s">
        <v>38</v>
      </c>
      <c r="O27" s="44">
        <v>42076</v>
      </c>
      <c r="P27" s="59"/>
      <c r="Q27" s="753">
        <v>42157</v>
      </c>
      <c r="R27" s="813"/>
      <c r="S27" s="819"/>
    </row>
    <row r="28" spans="1:19" ht="15.75" customHeight="1">
      <c r="A28" s="671" t="s">
        <v>293</v>
      </c>
      <c r="B28" s="807"/>
      <c r="C28" s="808">
        <v>973.53</v>
      </c>
      <c r="D28" s="809"/>
      <c r="E28" s="810"/>
      <c r="F28" s="188">
        <v>973.53</v>
      </c>
      <c r="G28" s="106"/>
      <c r="H28" s="43"/>
      <c r="I28" s="18"/>
      <c r="J28" s="18">
        <v>42033</v>
      </c>
      <c r="K28" s="123">
        <v>42040</v>
      </c>
      <c r="L28" s="43">
        <v>42040</v>
      </c>
      <c r="M28" s="18" t="s">
        <v>38</v>
      </c>
      <c r="N28" s="18" t="s">
        <v>38</v>
      </c>
      <c r="O28" s="44">
        <v>42076</v>
      </c>
      <c r="P28" s="59"/>
      <c r="Q28" s="709"/>
      <c r="R28" s="813"/>
      <c r="S28" s="147"/>
    </row>
    <row r="29" spans="1:19" ht="15.75" customHeight="1">
      <c r="A29" s="671" t="s">
        <v>294</v>
      </c>
      <c r="B29" s="807"/>
      <c r="C29" s="808">
        <v>8.25</v>
      </c>
      <c r="D29" s="809"/>
      <c r="E29" s="810"/>
      <c r="F29" s="188">
        <v>8.25</v>
      </c>
      <c r="G29" s="106"/>
      <c r="H29" s="43"/>
      <c r="I29" s="18"/>
      <c r="J29" s="18"/>
      <c r="K29" s="123">
        <v>42068</v>
      </c>
      <c r="L29" s="43">
        <v>42068</v>
      </c>
      <c r="M29" s="18"/>
      <c r="N29" s="392"/>
      <c r="O29" s="44">
        <v>42089</v>
      </c>
      <c r="P29" s="59"/>
      <c r="Q29" s="709"/>
      <c r="R29" s="813"/>
      <c r="S29" s="147"/>
    </row>
    <row r="30" spans="1:19" ht="15.75" customHeight="1">
      <c r="A30" s="671" t="s">
        <v>295</v>
      </c>
      <c r="B30" s="807"/>
      <c r="C30" s="808">
        <v>638.79999999999995</v>
      </c>
      <c r="D30" s="809"/>
      <c r="E30" s="810"/>
      <c r="F30" s="188">
        <v>638.79999999999995</v>
      </c>
      <c r="G30" s="106"/>
      <c r="H30" s="43"/>
      <c r="I30" s="18"/>
      <c r="J30" s="18"/>
      <c r="K30" s="123">
        <v>42082</v>
      </c>
      <c r="L30" s="43">
        <v>42082</v>
      </c>
      <c r="M30" s="18"/>
      <c r="N30" s="392"/>
      <c r="O30" s="44">
        <v>42158</v>
      </c>
      <c r="P30" s="59"/>
      <c r="Q30" s="709"/>
      <c r="R30" s="813"/>
      <c r="S30" s="147"/>
    </row>
    <row r="31" spans="1:19" ht="15.75" customHeight="1">
      <c r="A31" s="671" t="s">
        <v>296</v>
      </c>
      <c r="B31" s="807"/>
      <c r="C31" s="808">
        <v>1417.18</v>
      </c>
      <c r="D31" s="809"/>
      <c r="E31" s="810"/>
      <c r="F31" s="841">
        <v>1417.18</v>
      </c>
      <c r="G31" s="106"/>
      <c r="H31" s="43">
        <v>42107</v>
      </c>
      <c r="I31" s="18">
        <v>42108</v>
      </c>
      <c r="J31" s="18">
        <v>42122</v>
      </c>
      <c r="K31" s="839">
        <v>42124</v>
      </c>
      <c r="L31" s="43">
        <v>42137</v>
      </c>
      <c r="M31" s="18"/>
      <c r="N31" s="392"/>
      <c r="O31" s="44">
        <v>42171</v>
      </c>
      <c r="P31" s="59"/>
      <c r="Q31" s="59" t="s">
        <v>297</v>
      </c>
      <c r="R31" s="813"/>
      <c r="S31" s="147" t="s">
        <v>298</v>
      </c>
    </row>
    <row r="32" spans="1:19" ht="15.75" customHeight="1">
      <c r="A32" s="671" t="s">
        <v>299</v>
      </c>
      <c r="B32" s="807"/>
      <c r="C32" s="808">
        <v>72</v>
      </c>
      <c r="D32" s="809"/>
      <c r="E32" s="810"/>
      <c r="F32" s="841">
        <v>72</v>
      </c>
      <c r="G32" s="106"/>
      <c r="H32" s="43"/>
      <c r="I32" s="18"/>
      <c r="J32" s="18">
        <v>42132</v>
      </c>
      <c r="K32" s="839">
        <v>42138</v>
      </c>
      <c r="L32" s="43">
        <v>42137</v>
      </c>
      <c r="M32" s="18"/>
      <c r="N32" s="392"/>
      <c r="O32" s="44">
        <v>42171</v>
      </c>
      <c r="P32" s="59"/>
      <c r="Q32" s="555"/>
      <c r="R32" s="813"/>
      <c r="S32" s="147"/>
    </row>
    <row r="33" spans="1:19" ht="21">
      <c r="A33" s="633" t="s">
        <v>115</v>
      </c>
      <c r="B33" s="85">
        <f>SUM(B34:B34)</f>
        <v>2508.44</v>
      </c>
      <c r="C33" s="90">
        <f>SUM(C34:C39)</f>
        <v>2508.44</v>
      </c>
      <c r="D33" s="93">
        <f>SUM(D34:D34)</f>
        <v>2508.44</v>
      </c>
      <c r="E33" s="98">
        <f>SUM(E34:E34)</f>
        <v>0</v>
      </c>
      <c r="F33" s="102">
        <f>SUM(F34)</f>
        <v>2508.44</v>
      </c>
      <c r="G33" s="110">
        <f>SUM(G34)</f>
        <v>0</v>
      </c>
      <c r="H33" s="114"/>
      <c r="I33" s="118"/>
      <c r="J33" s="118"/>
      <c r="K33" s="122"/>
      <c r="L33" s="114"/>
      <c r="M33" s="118"/>
      <c r="N33" s="127"/>
      <c r="O33" s="131"/>
      <c r="P33" s="133"/>
      <c r="Q33" s="554"/>
      <c r="R33" s="814">
        <f>SUM(R34:R39)</f>
        <v>2508.44</v>
      </c>
      <c r="S33" s="148"/>
    </row>
    <row r="34" spans="1:19" ht="17.399999999999999">
      <c r="A34" s="674" t="s">
        <v>291</v>
      </c>
      <c r="B34" s="675">
        <v>2508.44</v>
      </c>
      <c r="C34" s="676"/>
      <c r="D34" s="775">
        <f>SUM(C35:C39)</f>
        <v>2508.44</v>
      </c>
      <c r="E34" s="97">
        <f>SUM(B34-D34)</f>
        <v>0</v>
      </c>
      <c r="F34" s="829">
        <f>SUM(F35:F39)</f>
        <v>2508.44</v>
      </c>
      <c r="G34" s="737">
        <f>R34-SUM(F35:F39)</f>
        <v>0</v>
      </c>
      <c r="H34" s="711"/>
      <c r="I34" s="710"/>
      <c r="J34" s="710"/>
      <c r="K34" s="726"/>
      <c r="L34" s="711"/>
      <c r="M34" s="710"/>
      <c r="N34" s="708"/>
      <c r="O34" s="712"/>
      <c r="P34" s="727"/>
      <c r="Q34" s="709"/>
      <c r="R34" s="815">
        <v>2508.44</v>
      </c>
      <c r="S34" s="823"/>
    </row>
    <row r="35" spans="1:19" ht="17.399999999999999">
      <c r="A35" s="635" t="s">
        <v>300</v>
      </c>
      <c r="B35" s="590"/>
      <c r="C35" s="780">
        <v>2200</v>
      </c>
      <c r="D35" s="92"/>
      <c r="E35" s="198"/>
      <c r="F35" s="101">
        <v>2200</v>
      </c>
      <c r="G35" s="204"/>
      <c r="H35" s="115">
        <v>41743</v>
      </c>
      <c r="I35" s="119"/>
      <c r="J35" s="119">
        <v>41785</v>
      </c>
      <c r="K35" s="123">
        <v>41788</v>
      </c>
      <c r="L35" s="115">
        <v>41788</v>
      </c>
      <c r="M35" s="119" t="s">
        <v>38</v>
      </c>
      <c r="N35" s="128" t="s">
        <v>38</v>
      </c>
      <c r="O35" s="132">
        <v>41810</v>
      </c>
      <c r="P35" s="715"/>
      <c r="Q35" s="709"/>
      <c r="R35" s="23"/>
      <c r="S35" s="628"/>
    </row>
    <row r="36" spans="1:19" ht="17.399999999999999">
      <c r="A36" s="692" t="s">
        <v>301</v>
      </c>
      <c r="B36" s="689"/>
      <c r="C36" s="784"/>
      <c r="D36" s="690"/>
      <c r="E36" s="691"/>
      <c r="F36" s="103"/>
      <c r="G36" s="732"/>
      <c r="H36" s="719"/>
      <c r="I36" s="720"/>
      <c r="J36" s="720"/>
      <c r="K36" s="721"/>
      <c r="L36" s="722"/>
      <c r="M36" s="720"/>
      <c r="N36" s="723"/>
      <c r="O36" s="716"/>
      <c r="P36" s="724"/>
      <c r="Q36" s="725"/>
      <c r="R36" s="695"/>
      <c r="S36" s="696"/>
    </row>
    <row r="37" spans="1:19" ht="15.75" customHeight="1">
      <c r="A37" s="729" t="s">
        <v>235</v>
      </c>
      <c r="B37" s="86"/>
      <c r="C37" s="780">
        <v>31.91</v>
      </c>
      <c r="D37" s="92"/>
      <c r="E37" s="198"/>
      <c r="F37" s="101">
        <v>31.91</v>
      </c>
      <c r="G37" s="204"/>
      <c r="H37" s="729" t="s">
        <v>38</v>
      </c>
      <c r="I37" s="115" t="s">
        <v>38</v>
      </c>
      <c r="J37" s="115">
        <v>41850</v>
      </c>
      <c r="K37" s="123">
        <v>41858</v>
      </c>
      <c r="L37" s="115">
        <v>41866</v>
      </c>
      <c r="M37" s="119"/>
      <c r="N37" s="34"/>
      <c r="O37" s="132">
        <v>41900</v>
      </c>
      <c r="P37" s="741"/>
      <c r="Q37" s="742"/>
      <c r="R37" s="23"/>
      <c r="S37" s="628"/>
    </row>
    <row r="38" spans="1:19">
      <c r="A38" s="729" t="s">
        <v>302</v>
      </c>
      <c r="B38" s="478"/>
      <c r="C38" s="785">
        <v>227</v>
      </c>
      <c r="D38" s="478"/>
      <c r="E38" s="693"/>
      <c r="F38" s="751">
        <v>227</v>
      </c>
      <c r="G38" s="693"/>
      <c r="H38" s="729" t="s">
        <v>38</v>
      </c>
      <c r="I38" s="717" t="s">
        <v>38</v>
      </c>
      <c r="J38" s="700">
        <v>41850</v>
      </c>
      <c r="K38" s="749">
        <v>41858</v>
      </c>
      <c r="L38" s="700">
        <v>41866</v>
      </c>
      <c r="M38" s="701"/>
      <c r="N38" s="702"/>
      <c r="O38" s="703">
        <v>41900</v>
      </c>
      <c r="P38" s="743"/>
      <c r="Q38" s="744"/>
      <c r="R38" s="694"/>
      <c r="S38" s="694"/>
    </row>
    <row r="39" spans="1:19" ht="15" thickBot="1">
      <c r="A39" s="730" t="s">
        <v>244</v>
      </c>
      <c r="B39" s="697"/>
      <c r="C39" s="786">
        <v>49.53</v>
      </c>
      <c r="D39" s="697"/>
      <c r="E39" s="698"/>
      <c r="F39" s="752">
        <v>49.53</v>
      </c>
      <c r="G39" s="698"/>
      <c r="H39" s="730" t="s">
        <v>38</v>
      </c>
      <c r="I39" s="718" t="s">
        <v>38</v>
      </c>
      <c r="J39" s="704">
        <v>41850</v>
      </c>
      <c r="K39" s="750">
        <v>41858</v>
      </c>
      <c r="L39" s="704">
        <v>41866</v>
      </c>
      <c r="M39" s="705"/>
      <c r="N39" s="706"/>
      <c r="O39" s="707">
        <v>41900</v>
      </c>
      <c r="P39" s="745"/>
      <c r="Q39" s="746"/>
      <c r="R39" s="699"/>
      <c r="S39" s="699"/>
    </row>
    <row r="40" spans="1:19" ht="15" thickTop="1">
      <c r="H40" s="731"/>
      <c r="I40" s="731"/>
    </row>
    <row r="41" spans="1:19" ht="15.6">
      <c r="F41" s="740"/>
    </row>
    <row r="42" spans="1:19" ht="15.6">
      <c r="F42" s="739"/>
    </row>
  </sheetData>
  <mergeCells count="1">
    <mergeCell ref="A1:S1"/>
  </mergeCells>
  <pageMargins left="0.25" right="0.25" top="0.75" bottom="0.75" header="0.3" footer="0.3"/>
  <pageSetup scale="3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U69"/>
  <sheetViews>
    <sheetView zoomScale="75" zoomScaleNormal="75" workbookViewId="0">
      <pane xSplit="2" ySplit="4" topLeftCell="C44" activePane="bottomRight" state="frozen"/>
      <selection pane="topRight" activeCell="C1" sqref="C1"/>
      <selection pane="bottomLeft" activeCell="A5" sqref="A5"/>
      <selection pane="bottomRight" activeCell="A22" sqref="A22"/>
    </sheetView>
  </sheetViews>
  <sheetFormatPr defaultColWidth="9.109375" defaultRowHeight="14.4"/>
  <cols>
    <col min="1" max="1" width="44.6640625" customWidth="1"/>
    <col min="2" max="2" width="28" customWidth="1"/>
    <col min="3" max="3" width="23.5546875" customWidth="1"/>
    <col min="4" max="4" width="23.44140625" customWidth="1"/>
    <col min="5" max="5" width="24.44140625" customWidth="1"/>
    <col min="6" max="6" width="23.44140625" style="912" customWidth="1"/>
    <col min="7" max="7" width="23.44140625" customWidth="1"/>
    <col min="8" max="9" width="11.33203125" customWidth="1"/>
    <col min="10" max="10" width="12.88671875" customWidth="1"/>
    <col min="11" max="17" width="11.33203125" customWidth="1"/>
    <col min="18" max="18" width="21.88671875" hidden="1" customWidth="1"/>
    <col min="19" max="19" width="37.44140625" customWidth="1"/>
  </cols>
  <sheetData>
    <row r="1" spans="1:19" ht="26.4" thickTop="1">
      <c r="A1" s="1988" t="s">
        <v>303</v>
      </c>
      <c r="B1" s="1989"/>
      <c r="C1" s="1989"/>
      <c r="D1" s="1989"/>
      <c r="E1" s="1989"/>
      <c r="F1" s="1989"/>
      <c r="G1" s="1989"/>
      <c r="H1" s="1989"/>
      <c r="I1" s="1989"/>
      <c r="J1" s="1989"/>
      <c r="K1" s="1989"/>
      <c r="L1" s="1989"/>
      <c r="M1" s="1989"/>
      <c r="N1" s="1989"/>
      <c r="O1" s="1989"/>
      <c r="P1" s="1989"/>
      <c r="Q1" s="1989"/>
      <c r="R1" s="1989"/>
      <c r="S1" s="1990"/>
    </row>
    <row r="2" spans="1:19" ht="97.2">
      <c r="A2" s="629" t="s">
        <v>139</v>
      </c>
      <c r="B2" s="83" t="s">
        <v>304</v>
      </c>
      <c r="C2" s="88" t="s">
        <v>249</v>
      </c>
      <c r="D2" s="88" t="s">
        <v>4</v>
      </c>
      <c r="E2" s="94" t="s">
        <v>305</v>
      </c>
      <c r="F2" s="904" t="s">
        <v>6</v>
      </c>
      <c r="G2" s="150" t="s">
        <v>269</v>
      </c>
      <c r="H2" s="151" t="s">
        <v>143</v>
      </c>
      <c r="I2" s="153" t="s">
        <v>9</v>
      </c>
      <c r="J2" s="153" t="s">
        <v>10</v>
      </c>
      <c r="K2" s="154" t="s">
        <v>11</v>
      </c>
      <c r="L2" s="155" t="s">
        <v>12</v>
      </c>
      <c r="M2" s="156" t="s">
        <v>13</v>
      </c>
      <c r="N2" s="157" t="s">
        <v>14</v>
      </c>
      <c r="O2" s="158" t="s">
        <v>15</v>
      </c>
      <c r="P2" s="159" t="s">
        <v>251</v>
      </c>
      <c r="Q2" s="151" t="s">
        <v>147</v>
      </c>
      <c r="R2" s="160" t="s">
        <v>18</v>
      </c>
      <c r="S2" s="951" t="s">
        <v>19</v>
      </c>
    </row>
    <row r="3" spans="1:19" ht="21">
      <c r="A3" s="629" t="s">
        <v>270</v>
      </c>
      <c r="B3" s="83">
        <v>413659.2</v>
      </c>
      <c r="C3" s="672"/>
      <c r="D3" s="672"/>
      <c r="E3" s="94"/>
      <c r="F3" s="904"/>
      <c r="G3" s="150"/>
      <c r="H3" s="151"/>
      <c r="I3" s="153"/>
      <c r="J3" s="153"/>
      <c r="K3" s="154"/>
      <c r="L3" s="155"/>
      <c r="M3" s="156"/>
      <c r="N3" s="157"/>
      <c r="O3" s="158"/>
      <c r="P3" s="159"/>
      <c r="Q3" s="151"/>
      <c r="R3" s="160"/>
      <c r="S3" s="951"/>
    </row>
    <row r="4" spans="1:19" ht="21">
      <c r="A4" s="630" t="s">
        <v>20</v>
      </c>
      <c r="B4" s="650">
        <f>B7+B58</f>
        <v>413659.2</v>
      </c>
      <c r="C4" s="650"/>
      <c r="D4" s="650">
        <f>D7+D57</f>
        <v>413577.03</v>
      </c>
      <c r="E4" s="857">
        <f>E7+E57</f>
        <v>82.169999999983702</v>
      </c>
      <c r="F4" s="857">
        <f>F7+F58</f>
        <v>412347.03</v>
      </c>
      <c r="G4" s="857">
        <f>G7+G58</f>
        <v>1230</v>
      </c>
      <c r="H4" s="112"/>
      <c r="I4" s="116"/>
      <c r="J4" s="116"/>
      <c r="K4" s="120"/>
      <c r="L4" s="124"/>
      <c r="M4" s="116"/>
      <c r="N4" s="125"/>
      <c r="O4" s="129"/>
      <c r="P4" s="112"/>
      <c r="Q4" s="135"/>
      <c r="R4" s="137" t="e">
        <f>SUM(#REF!,R56)</f>
        <v>#REF!</v>
      </c>
      <c r="S4" s="920"/>
    </row>
    <row r="5" spans="1:19" ht="21">
      <c r="A5" s="630" t="s">
        <v>21</v>
      </c>
      <c r="B5" s="650" t="s">
        <v>306</v>
      </c>
      <c r="C5" s="650"/>
      <c r="D5" s="650"/>
      <c r="E5" s="943"/>
      <c r="F5" s="914">
        <f>F6</f>
        <v>0</v>
      </c>
      <c r="G5" s="857">
        <f>D5-F5</f>
        <v>0</v>
      </c>
      <c r="H5" s="112"/>
      <c r="I5" s="116"/>
      <c r="J5" s="116"/>
      <c r="K5" s="120"/>
      <c r="L5" s="845"/>
      <c r="M5" s="116"/>
      <c r="N5" s="125"/>
      <c r="O5" s="129"/>
      <c r="P5" s="112"/>
      <c r="Q5" s="947"/>
      <c r="R5" s="137"/>
      <c r="S5" s="919"/>
    </row>
    <row r="6" spans="1:19" ht="15.6">
      <c r="A6" s="671"/>
      <c r="B6" s="776"/>
      <c r="C6" s="777"/>
      <c r="D6" s="777"/>
      <c r="E6" s="778"/>
      <c r="F6" s="906"/>
      <c r="G6" s="735"/>
      <c r="H6" s="115"/>
      <c r="I6" s="119"/>
      <c r="J6" s="119"/>
      <c r="K6" s="123"/>
      <c r="L6" s="115"/>
      <c r="M6" s="119"/>
      <c r="N6" s="128"/>
      <c r="O6" s="132"/>
      <c r="P6" s="53"/>
      <c r="Q6" s="846"/>
      <c r="R6" s="818">
        <v>20000</v>
      </c>
      <c r="S6" s="144"/>
    </row>
    <row r="7" spans="1:19" ht="21">
      <c r="A7" s="633" t="s">
        <v>42</v>
      </c>
      <c r="B7" s="85">
        <f>SUM(B8:B56)</f>
        <v>413659.2</v>
      </c>
      <c r="C7" s="794"/>
      <c r="D7" s="85">
        <f>SUM(D8:D55)</f>
        <v>413577.03</v>
      </c>
      <c r="E7" s="107">
        <f>B7-D7</f>
        <v>82.169999999983702</v>
      </c>
      <c r="F7" s="921">
        <f>SUM(F9:F55)</f>
        <v>412347.03</v>
      </c>
      <c r="G7" s="857">
        <f>D7-F7</f>
        <v>1230</v>
      </c>
      <c r="H7" s="711"/>
      <c r="I7" s="710"/>
      <c r="J7" s="710"/>
      <c r="K7" s="726"/>
      <c r="L7" s="711"/>
      <c r="M7" s="710"/>
      <c r="N7" s="708"/>
      <c r="O7" s="712"/>
      <c r="P7" s="715"/>
      <c r="Q7" s="948"/>
      <c r="R7" s="815"/>
      <c r="S7" s="144"/>
    </row>
    <row r="8" spans="1:19" ht="21">
      <c r="A8" s="674" t="s">
        <v>307</v>
      </c>
      <c r="B8" s="871">
        <v>116563.12</v>
      </c>
      <c r="C8" s="872"/>
      <c r="D8" s="871">
        <f>SUM(C9:C16)</f>
        <v>116563.12</v>
      </c>
      <c r="E8" s="944">
        <f>B8-D8</f>
        <v>0</v>
      </c>
      <c r="F8" s="980"/>
      <c r="G8" s="736">
        <f>E8</f>
        <v>0</v>
      </c>
      <c r="H8" s="115"/>
      <c r="I8" s="119"/>
      <c r="J8" s="119"/>
      <c r="K8" s="123"/>
      <c r="L8" s="115"/>
      <c r="M8" s="119"/>
      <c r="N8" s="128"/>
      <c r="O8" s="132"/>
      <c r="P8" s="59"/>
      <c r="Q8" s="949"/>
      <c r="R8" s="815"/>
      <c r="S8" s="144"/>
    </row>
    <row r="9" spans="1:19" ht="21">
      <c r="A9" s="878" t="s">
        <v>308</v>
      </c>
      <c r="B9" s="922"/>
      <c r="C9" s="923"/>
      <c r="D9" s="922"/>
      <c r="E9" s="942"/>
      <c r="F9" s="981"/>
      <c r="G9" s="956">
        <f>C9-F9</f>
        <v>0</v>
      </c>
      <c r="H9" s="115"/>
      <c r="I9" s="119"/>
      <c r="J9" s="119"/>
      <c r="K9" s="123"/>
      <c r="L9" s="115"/>
      <c r="M9" s="119"/>
      <c r="N9" s="128"/>
      <c r="O9" s="132"/>
      <c r="P9" s="59"/>
      <c r="Q9" s="949"/>
      <c r="R9" s="815"/>
      <c r="S9" s="144"/>
    </row>
    <row r="10" spans="1:19" ht="21">
      <c r="A10" s="878" t="s">
        <v>309</v>
      </c>
      <c r="B10" s="922"/>
      <c r="C10" s="866">
        <v>15680</v>
      </c>
      <c r="D10" s="922"/>
      <c r="E10" s="942"/>
      <c r="F10" s="1029">
        <v>15680</v>
      </c>
      <c r="G10" s="956">
        <v>0</v>
      </c>
      <c r="H10" s="115">
        <v>44423</v>
      </c>
      <c r="I10" s="119">
        <v>44433</v>
      </c>
      <c r="J10" s="119">
        <v>44582</v>
      </c>
      <c r="K10" s="123">
        <v>44602</v>
      </c>
      <c r="L10" s="115"/>
      <c r="M10" s="119"/>
      <c r="N10" s="128"/>
      <c r="O10" s="132"/>
      <c r="P10" s="59"/>
      <c r="Q10" s="949"/>
      <c r="R10" s="815"/>
      <c r="S10" s="144"/>
    </row>
    <row r="11" spans="1:19" ht="21">
      <c r="A11" s="878" t="s">
        <v>310</v>
      </c>
      <c r="B11" s="922"/>
      <c r="C11" s="923"/>
      <c r="D11" s="922"/>
      <c r="E11" s="942"/>
      <c r="F11" s="981"/>
      <c r="G11" s="956">
        <f>C11-F11</f>
        <v>0</v>
      </c>
      <c r="H11" s="115"/>
      <c r="I11" s="119"/>
      <c r="J11" s="119"/>
      <c r="K11" s="123"/>
      <c r="L11" s="115"/>
      <c r="M11" s="119"/>
      <c r="N11" s="128"/>
      <c r="O11" s="132"/>
      <c r="P11" s="59"/>
      <c r="Q11" s="949"/>
      <c r="R11" s="815"/>
      <c r="S11" s="144"/>
    </row>
    <row r="12" spans="1:19" ht="21">
      <c r="A12" s="878" t="s">
        <v>311</v>
      </c>
      <c r="B12" s="922"/>
      <c r="C12" s="923"/>
      <c r="D12" s="922"/>
      <c r="E12" s="942"/>
      <c r="F12" s="981"/>
      <c r="G12" s="956">
        <v>0</v>
      </c>
      <c r="H12" s="115"/>
      <c r="I12" s="119"/>
      <c r="J12" s="119"/>
      <c r="K12" s="123"/>
      <c r="L12" s="115"/>
      <c r="M12" s="119"/>
      <c r="N12" s="128"/>
      <c r="O12" s="132"/>
      <c r="P12" s="59"/>
      <c r="Q12" s="949"/>
      <c r="R12" s="815"/>
      <c r="S12" s="144"/>
    </row>
    <row r="13" spans="1:19" ht="21">
      <c r="A13" s="1018"/>
      <c r="B13" s="590"/>
      <c r="C13" s="866"/>
      <c r="D13" s="922"/>
      <c r="E13" s="942"/>
      <c r="F13" s="981"/>
      <c r="G13" s="956">
        <f>C13-F13</f>
        <v>0</v>
      </c>
      <c r="H13" s="115"/>
      <c r="I13" s="119"/>
      <c r="J13" s="119"/>
      <c r="K13" s="123"/>
      <c r="L13" s="115"/>
      <c r="M13" s="119"/>
      <c r="N13" s="128"/>
      <c r="O13" s="132"/>
      <c r="P13" s="59"/>
      <c r="Q13" s="949"/>
      <c r="R13" s="815"/>
      <c r="S13" s="1017"/>
    </row>
    <row r="14" spans="1:19" ht="21">
      <c r="A14" s="995" t="s">
        <v>312</v>
      </c>
      <c r="B14" s="590"/>
      <c r="C14" s="866">
        <v>9321</v>
      </c>
      <c r="D14" s="922"/>
      <c r="E14" s="942"/>
      <c r="F14" s="1029">
        <v>9321</v>
      </c>
      <c r="G14" s="956">
        <f>C14-F14</f>
        <v>0</v>
      </c>
      <c r="H14" s="115">
        <v>44601</v>
      </c>
      <c r="I14" s="119">
        <v>44613</v>
      </c>
      <c r="J14" s="119">
        <v>44620</v>
      </c>
      <c r="K14" s="123">
        <v>44644</v>
      </c>
      <c r="L14" s="115"/>
      <c r="M14" s="119"/>
      <c r="N14" s="128"/>
      <c r="O14" s="132"/>
      <c r="P14" s="59"/>
      <c r="Q14" s="949"/>
      <c r="R14" s="815"/>
      <c r="S14" s="1017"/>
    </row>
    <row r="15" spans="1:19" ht="21">
      <c r="A15" s="995" t="s">
        <v>313</v>
      </c>
      <c r="B15" s="885"/>
      <c r="C15" s="866">
        <v>34522.22</v>
      </c>
      <c r="D15" s="922"/>
      <c r="E15" s="942"/>
      <c r="F15" s="1029">
        <v>34522.22</v>
      </c>
      <c r="G15" s="956">
        <f>C15-F15</f>
        <v>0</v>
      </c>
      <c r="H15" s="115">
        <v>44594</v>
      </c>
      <c r="I15" s="119">
        <v>44614</v>
      </c>
      <c r="J15" s="119">
        <v>44628</v>
      </c>
      <c r="K15" s="123">
        <v>44658</v>
      </c>
      <c r="L15" s="115"/>
      <c r="M15" s="119"/>
      <c r="N15" s="128"/>
      <c r="O15" s="132"/>
      <c r="P15" s="59"/>
      <c r="Q15" s="949"/>
      <c r="R15" s="815"/>
      <c r="S15" s="1017" t="s">
        <v>314</v>
      </c>
    </row>
    <row r="16" spans="1:19" ht="17.399999999999999">
      <c r="A16" s="1016" t="s">
        <v>315</v>
      </c>
      <c r="B16" s="1015"/>
      <c r="C16" s="780">
        <v>57039.9</v>
      </c>
      <c r="D16" s="781"/>
      <c r="E16" s="782"/>
      <c r="F16" s="982">
        <v>57039.9</v>
      </c>
      <c r="G16" s="956">
        <f>C16-F16</f>
        <v>0</v>
      </c>
      <c r="H16" s="115">
        <v>44581</v>
      </c>
      <c r="I16" s="119">
        <v>44616</v>
      </c>
      <c r="J16" s="119">
        <v>44642</v>
      </c>
      <c r="K16" s="123">
        <v>44692</v>
      </c>
      <c r="L16" s="115"/>
      <c r="M16" s="18"/>
      <c r="N16" s="126"/>
      <c r="O16" s="44"/>
      <c r="P16" s="25"/>
      <c r="Q16" s="804"/>
      <c r="R16" s="818"/>
      <c r="S16" s="1017" t="s">
        <v>316</v>
      </c>
    </row>
    <row r="17" spans="1:19" ht="17.399999999999999">
      <c r="A17" s="970" t="s">
        <v>317</v>
      </c>
      <c r="B17" s="1013">
        <v>22554.5</v>
      </c>
      <c r="C17" s="774"/>
      <c r="D17" s="775">
        <f>SUM(C18:C20)</f>
        <v>22554.5</v>
      </c>
      <c r="E17" s="935">
        <f>B17-D17</f>
        <v>0</v>
      </c>
      <c r="F17" s="983"/>
      <c r="G17" s="1011">
        <f>E17</f>
        <v>0</v>
      </c>
      <c r="H17" s="711"/>
      <c r="I17" s="710"/>
      <c r="J17" s="1012"/>
      <c r="K17" s="726"/>
      <c r="L17" s="711"/>
      <c r="M17" s="710"/>
      <c r="N17" s="708"/>
      <c r="O17" s="712"/>
      <c r="P17" s="715"/>
      <c r="Q17" s="832"/>
      <c r="R17" s="818"/>
      <c r="S17" s="822"/>
    </row>
    <row r="18" spans="1:19" ht="17.399999999999999">
      <c r="A18" s="878" t="s">
        <v>318</v>
      </c>
      <c r="B18" s="1010"/>
      <c r="C18" s="780">
        <v>19959.5</v>
      </c>
      <c r="D18" s="781"/>
      <c r="E18" s="782"/>
      <c r="F18" s="982">
        <v>19959.5</v>
      </c>
      <c r="G18" s="956">
        <f>C18-F18</f>
        <v>0</v>
      </c>
      <c r="H18" s="115">
        <v>44552</v>
      </c>
      <c r="I18" s="119">
        <v>44586</v>
      </c>
      <c r="J18" s="1007">
        <v>44671</v>
      </c>
      <c r="K18" s="123">
        <v>44686</v>
      </c>
      <c r="L18" s="115"/>
      <c r="M18" s="18"/>
      <c r="N18" s="126"/>
      <c r="O18" s="44"/>
      <c r="P18" s="25"/>
      <c r="Q18" s="804"/>
      <c r="R18" s="818"/>
      <c r="S18" s="822"/>
    </row>
    <row r="19" spans="1:19" ht="17.399999999999999">
      <c r="A19" s="1008" t="s">
        <v>319</v>
      </c>
      <c r="B19" s="1009"/>
      <c r="C19" s="895">
        <v>995</v>
      </c>
      <c r="D19" s="781"/>
      <c r="E19" s="782"/>
      <c r="F19" s="982">
        <v>995</v>
      </c>
      <c r="G19" s="956">
        <f>C19-F19</f>
        <v>0</v>
      </c>
      <c r="H19" s="115" t="s">
        <v>320</v>
      </c>
      <c r="I19" s="119" t="s">
        <v>320</v>
      </c>
      <c r="J19" s="1007">
        <v>44951</v>
      </c>
      <c r="K19" s="123">
        <v>44952</v>
      </c>
      <c r="L19" s="115"/>
      <c r="M19" s="18"/>
      <c r="N19" s="126"/>
      <c r="O19" s="44"/>
      <c r="P19" s="25"/>
      <c r="Q19" s="804"/>
      <c r="R19" s="818"/>
      <c r="S19" s="822"/>
    </row>
    <row r="20" spans="1:19" ht="17.399999999999999">
      <c r="A20" s="1008" t="s">
        <v>321</v>
      </c>
      <c r="B20" s="1009"/>
      <c r="C20" s="895">
        <v>1600</v>
      </c>
      <c r="D20" s="781"/>
      <c r="E20" s="782"/>
      <c r="F20" s="982">
        <v>1600</v>
      </c>
      <c r="G20" s="956">
        <f>C20-F20</f>
        <v>0</v>
      </c>
      <c r="H20" s="115" t="s">
        <v>320</v>
      </c>
      <c r="I20" s="119">
        <v>44900</v>
      </c>
      <c r="J20" s="119">
        <v>44945</v>
      </c>
      <c r="K20" s="123">
        <v>44994</v>
      </c>
      <c r="L20" s="115"/>
      <c r="M20" s="18"/>
      <c r="N20" s="126"/>
      <c r="O20" s="44"/>
      <c r="P20" s="25"/>
      <c r="Q20" s="804"/>
      <c r="R20" s="818"/>
      <c r="S20" s="1027" t="s">
        <v>322</v>
      </c>
    </row>
    <row r="21" spans="1:19" ht="17.399999999999999">
      <c r="A21" s="924" t="s">
        <v>323</v>
      </c>
      <c r="B21" s="934">
        <v>39983.949999999997</v>
      </c>
      <c r="C21" s="925"/>
      <c r="D21" s="775">
        <f>SUM(C22:C23)</f>
        <v>39983.949999999997</v>
      </c>
      <c r="E21" s="935">
        <f>B21-D21</f>
        <v>0</v>
      </c>
      <c r="F21" s="983"/>
      <c r="G21" s="736">
        <f>E21</f>
        <v>0</v>
      </c>
      <c r="H21" s="843"/>
      <c r="I21" s="842"/>
      <c r="J21" s="939"/>
      <c r="K21" s="940"/>
      <c r="L21" s="843"/>
      <c r="M21" s="842"/>
      <c r="N21" s="930"/>
      <c r="O21" s="844"/>
      <c r="P21" s="941"/>
      <c r="Q21" s="950"/>
      <c r="R21" s="818"/>
      <c r="S21" s="877"/>
    </row>
    <row r="22" spans="1:19" ht="15.6">
      <c r="A22" s="994" t="s">
        <v>324</v>
      </c>
      <c r="B22" s="868"/>
      <c r="C22" s="780">
        <v>39983.949999999997</v>
      </c>
      <c r="D22" s="781"/>
      <c r="E22" s="945"/>
      <c r="F22" s="982">
        <v>39983.949999999997</v>
      </c>
      <c r="G22" s="956">
        <f>C22-F22</f>
        <v>0</v>
      </c>
      <c r="H22" s="115">
        <v>43818</v>
      </c>
      <c r="I22" s="119">
        <v>43819</v>
      </c>
      <c r="J22" s="119">
        <v>43832</v>
      </c>
      <c r="K22" s="123">
        <v>43902</v>
      </c>
      <c r="L22" s="115"/>
      <c r="M22" s="18"/>
      <c r="N22" s="126"/>
      <c r="O22" s="44"/>
      <c r="P22" s="25"/>
      <c r="Q22" s="804"/>
      <c r="R22" s="818"/>
      <c r="S22" s="822"/>
    </row>
    <row r="23" spans="1:19" ht="17.399999999999999">
      <c r="A23" s="632"/>
      <c r="B23" s="868"/>
      <c r="C23" s="780"/>
      <c r="D23" s="781"/>
      <c r="E23" s="485"/>
      <c r="F23" s="984"/>
      <c r="G23" s="956"/>
      <c r="H23" s="865"/>
      <c r="I23" s="546"/>
      <c r="J23" s="546"/>
      <c r="K23" s="123"/>
      <c r="L23" s="115"/>
      <c r="M23" s="546"/>
      <c r="N23" s="128"/>
      <c r="O23" s="132"/>
      <c r="P23" s="53"/>
      <c r="Q23" s="846"/>
      <c r="R23" s="817">
        <v>62000</v>
      </c>
      <c r="S23" s="816"/>
    </row>
    <row r="24" spans="1:19" ht="19.5" customHeight="1">
      <c r="A24" s="674" t="s">
        <v>325</v>
      </c>
      <c r="B24" s="870">
        <v>139201</v>
      </c>
      <c r="C24" s="774"/>
      <c r="D24" s="775">
        <f>SUM(C25:C29)</f>
        <v>139201</v>
      </c>
      <c r="E24" s="881">
        <f>B24-D24</f>
        <v>0</v>
      </c>
      <c r="F24" s="985"/>
      <c r="G24" s="737">
        <f>E24</f>
        <v>0</v>
      </c>
      <c r="H24" s="711"/>
      <c r="I24" s="710"/>
      <c r="J24" s="710"/>
      <c r="K24" s="726"/>
      <c r="L24" s="711"/>
      <c r="M24" s="710"/>
      <c r="N24" s="708"/>
      <c r="O24" s="712"/>
      <c r="P24" s="713"/>
      <c r="Q24" s="832"/>
      <c r="R24" s="818">
        <v>40720.400000000001</v>
      </c>
      <c r="S24" s="824"/>
    </row>
    <row r="25" spans="1:19" ht="19.5" customHeight="1">
      <c r="A25" s="874" t="s">
        <v>326</v>
      </c>
      <c r="B25" s="783"/>
      <c r="C25" s="780">
        <v>17200</v>
      </c>
      <c r="D25" s="781"/>
      <c r="E25" s="782"/>
      <c r="F25" s="982">
        <v>17200</v>
      </c>
      <c r="G25" s="956">
        <f>C25-F25</f>
        <v>0</v>
      </c>
      <c r="H25" s="43">
        <v>44538</v>
      </c>
      <c r="I25" s="18">
        <v>44568</v>
      </c>
      <c r="J25" s="18">
        <v>44651</v>
      </c>
      <c r="K25" s="123">
        <v>44700</v>
      </c>
      <c r="L25" s="43"/>
      <c r="M25" s="18"/>
      <c r="N25" s="18"/>
      <c r="O25" s="44"/>
      <c r="P25" s="53"/>
      <c r="Q25" s="846"/>
      <c r="R25" s="827"/>
      <c r="S25" s="900" t="s">
        <v>327</v>
      </c>
    </row>
    <row r="26" spans="1:19" ht="17.399999999999999">
      <c r="A26" s="874" t="s">
        <v>328</v>
      </c>
      <c r="B26" s="783"/>
      <c r="C26" s="780">
        <v>34842.6</v>
      </c>
      <c r="D26" s="781"/>
      <c r="E26" s="782"/>
      <c r="F26" s="982">
        <v>34842.6</v>
      </c>
      <c r="G26" s="956">
        <f>C26-F26</f>
        <v>0</v>
      </c>
      <c r="H26" s="43">
        <v>44594</v>
      </c>
      <c r="I26" s="18">
        <v>44594</v>
      </c>
      <c r="J26" s="18">
        <v>44883</v>
      </c>
      <c r="K26" s="123">
        <v>44910</v>
      </c>
      <c r="L26" s="43"/>
      <c r="M26" s="18"/>
      <c r="N26" s="392"/>
      <c r="O26" s="44"/>
      <c r="P26" s="53"/>
      <c r="Q26" s="846"/>
      <c r="R26" s="827"/>
      <c r="S26" s="900" t="s">
        <v>329</v>
      </c>
    </row>
    <row r="27" spans="1:19" ht="17.399999999999999">
      <c r="A27" s="874" t="s">
        <v>330</v>
      </c>
      <c r="B27" s="783"/>
      <c r="C27" s="780">
        <v>20569</v>
      </c>
      <c r="D27" s="781"/>
      <c r="E27" s="782"/>
      <c r="F27" s="982">
        <v>20569</v>
      </c>
      <c r="G27" s="956">
        <f>C27-F27</f>
        <v>0</v>
      </c>
      <c r="H27" s="43">
        <v>44594</v>
      </c>
      <c r="I27" s="18">
        <v>44594</v>
      </c>
      <c r="J27" s="18">
        <v>44883</v>
      </c>
      <c r="K27" s="123">
        <v>45078</v>
      </c>
      <c r="L27" s="43"/>
      <c r="M27" s="18"/>
      <c r="N27" s="392"/>
      <c r="O27" s="44"/>
      <c r="P27" s="53"/>
      <c r="Q27" s="846"/>
      <c r="R27" s="827"/>
      <c r="S27" s="900" t="s">
        <v>331</v>
      </c>
    </row>
    <row r="28" spans="1:19" ht="17.399999999999999">
      <c r="A28" s="874" t="s">
        <v>332</v>
      </c>
      <c r="B28" s="783"/>
      <c r="C28" s="780">
        <v>61941</v>
      </c>
      <c r="D28" s="781"/>
      <c r="E28" s="782"/>
      <c r="F28" s="982">
        <v>61941</v>
      </c>
      <c r="G28" s="956">
        <f>C28-F28</f>
        <v>0</v>
      </c>
      <c r="H28" s="43">
        <v>44573</v>
      </c>
      <c r="I28" s="18">
        <v>1122022</v>
      </c>
      <c r="J28" s="18">
        <v>44697</v>
      </c>
      <c r="K28" s="123">
        <v>44700</v>
      </c>
      <c r="L28" s="43"/>
      <c r="M28" s="18"/>
      <c r="N28" s="392"/>
      <c r="O28" s="44"/>
      <c r="P28" s="53"/>
      <c r="Q28" s="846"/>
      <c r="R28" s="827"/>
      <c r="S28" s="876" t="s">
        <v>333</v>
      </c>
    </row>
    <row r="29" spans="1:19" ht="17.399999999999999">
      <c r="A29" s="874" t="s">
        <v>334</v>
      </c>
      <c r="B29" s="783"/>
      <c r="C29" s="780">
        <v>4648.3999999999996</v>
      </c>
      <c r="D29" s="781"/>
      <c r="E29" s="782"/>
      <c r="F29" s="982">
        <v>4648.3999999999996</v>
      </c>
      <c r="G29" s="956">
        <f>C29-F29</f>
        <v>0</v>
      </c>
      <c r="H29" s="43">
        <v>44942</v>
      </c>
      <c r="I29" s="18">
        <v>44944</v>
      </c>
      <c r="J29" s="18">
        <v>44945</v>
      </c>
      <c r="K29" s="123">
        <v>44965</v>
      </c>
      <c r="L29" s="43"/>
      <c r="M29" s="18"/>
      <c r="N29" s="392"/>
      <c r="O29" s="44"/>
      <c r="P29" s="59"/>
      <c r="Q29" s="846"/>
      <c r="R29" s="827"/>
      <c r="S29" s="147"/>
    </row>
    <row r="30" spans="1:19" ht="19.5" customHeight="1">
      <c r="A30" s="674" t="s">
        <v>335</v>
      </c>
      <c r="B30" s="870">
        <v>24532.15</v>
      </c>
      <c r="C30" s="774"/>
      <c r="D30" s="963">
        <f>SUM(C31:C40)</f>
        <v>24449.98</v>
      </c>
      <c r="E30" s="881">
        <f>B30-D30</f>
        <v>82.170000000001892</v>
      </c>
      <c r="F30" s="986"/>
      <c r="G30" s="737">
        <f>E30</f>
        <v>82.170000000001892</v>
      </c>
      <c r="H30" s="711"/>
      <c r="I30" s="710"/>
      <c r="J30" s="710"/>
      <c r="K30" s="726"/>
      <c r="L30" s="711"/>
      <c r="M30" s="710"/>
      <c r="N30" s="708"/>
      <c r="O30" s="712"/>
      <c r="P30" s="713"/>
      <c r="Q30" s="832"/>
      <c r="R30" s="818">
        <v>25637.24</v>
      </c>
      <c r="S30" s="824"/>
    </row>
    <row r="31" spans="1:19" ht="17.25" customHeight="1">
      <c r="A31" s="995" t="s">
        <v>336</v>
      </c>
      <c r="B31" s="866"/>
      <c r="C31" s="780"/>
      <c r="D31" s="781"/>
      <c r="E31" s="782"/>
      <c r="F31" s="982"/>
      <c r="G31" s="956">
        <f t="shared" ref="G31:G36" si="0">C31-F31</f>
        <v>0</v>
      </c>
      <c r="H31" s="43"/>
      <c r="I31" s="18"/>
      <c r="J31" s="18"/>
      <c r="K31" s="123"/>
      <c r="L31" s="43"/>
      <c r="M31" s="18"/>
      <c r="N31" s="392"/>
      <c r="O31" s="44"/>
      <c r="P31" s="59"/>
      <c r="Q31" s="846"/>
      <c r="R31" s="827"/>
      <c r="S31" s="147"/>
    </row>
    <row r="32" spans="1:19" ht="19.5" customHeight="1">
      <c r="A32" s="878" t="s">
        <v>337</v>
      </c>
      <c r="B32" s="866"/>
      <c r="C32" s="780">
        <v>4428</v>
      </c>
      <c r="D32" s="781"/>
      <c r="E32" s="782"/>
      <c r="F32" s="982">
        <v>4428</v>
      </c>
      <c r="G32" s="956">
        <f>C32-F32</f>
        <v>0</v>
      </c>
      <c r="H32" s="43" t="s">
        <v>320</v>
      </c>
      <c r="I32" s="18" t="s">
        <v>320</v>
      </c>
      <c r="J32" s="18">
        <v>44136</v>
      </c>
      <c r="K32" s="123">
        <v>44154</v>
      </c>
      <c r="L32" s="43"/>
      <c r="M32" s="18"/>
      <c r="N32" s="392"/>
      <c r="O32" s="44"/>
      <c r="P32" s="59"/>
      <c r="Q32" s="846"/>
      <c r="R32" s="827"/>
      <c r="S32" s="147"/>
    </row>
    <row r="33" spans="1:19" ht="19.5" customHeight="1">
      <c r="A33" s="878" t="s">
        <v>338</v>
      </c>
      <c r="B33" s="866"/>
      <c r="C33" s="780"/>
      <c r="D33" s="781"/>
      <c r="E33" s="782"/>
      <c r="F33" s="982"/>
      <c r="G33" s="956"/>
      <c r="H33" s="43"/>
      <c r="I33" s="18"/>
      <c r="J33" s="18"/>
      <c r="K33" s="123"/>
      <c r="L33" s="43"/>
      <c r="M33" s="18"/>
      <c r="N33" s="392"/>
      <c r="O33" s="44"/>
      <c r="P33" s="59"/>
      <c r="Q33" s="846"/>
      <c r="R33" s="827"/>
      <c r="S33" s="147"/>
    </row>
    <row r="34" spans="1:19" ht="17.399999999999999">
      <c r="A34" s="878" t="s">
        <v>339</v>
      </c>
      <c r="B34" s="866"/>
      <c r="C34" s="780">
        <v>2916.65</v>
      </c>
      <c r="D34" s="781"/>
      <c r="E34" s="782" t="s">
        <v>340</v>
      </c>
      <c r="F34" s="982">
        <v>2916.65</v>
      </c>
      <c r="G34" s="956">
        <f t="shared" si="0"/>
        <v>0</v>
      </c>
      <c r="H34" s="43" t="s">
        <v>320</v>
      </c>
      <c r="I34" s="18" t="s">
        <v>320</v>
      </c>
      <c r="J34" s="18">
        <v>44519</v>
      </c>
      <c r="K34" s="123">
        <v>44532</v>
      </c>
      <c r="L34" s="43"/>
      <c r="M34" s="18"/>
      <c r="N34" s="392"/>
      <c r="O34" s="44"/>
      <c r="P34" s="59"/>
      <c r="Q34" s="846"/>
      <c r="R34" s="827"/>
      <c r="S34" s="147"/>
    </row>
    <row r="35" spans="1:19" ht="17.399999999999999">
      <c r="A35" s="878" t="s">
        <v>341</v>
      </c>
      <c r="B35" s="866"/>
      <c r="C35" s="780">
        <v>1800</v>
      </c>
      <c r="D35" s="781"/>
      <c r="E35" s="782"/>
      <c r="F35" s="982">
        <v>1800</v>
      </c>
      <c r="G35" s="956">
        <f t="shared" si="0"/>
        <v>0</v>
      </c>
      <c r="H35" s="43" t="s">
        <v>320</v>
      </c>
      <c r="I35" s="18" t="s">
        <v>320</v>
      </c>
      <c r="J35" s="18">
        <v>43922</v>
      </c>
      <c r="K35" s="996">
        <v>44112</v>
      </c>
      <c r="L35" s="43"/>
      <c r="M35" s="18"/>
      <c r="N35" s="392"/>
      <c r="O35" s="132"/>
      <c r="P35" s="59"/>
      <c r="Q35" s="846"/>
      <c r="R35" s="827"/>
      <c r="S35" s="876" t="s">
        <v>342</v>
      </c>
    </row>
    <row r="36" spans="1:19" ht="17.399999999999999">
      <c r="A36" s="878" t="s">
        <v>343</v>
      </c>
      <c r="B36" s="866"/>
      <c r="C36" s="780">
        <v>4500</v>
      </c>
      <c r="D36" s="781"/>
      <c r="E36" s="782"/>
      <c r="F36" s="982">
        <v>4500</v>
      </c>
      <c r="G36" s="956">
        <f t="shared" si="0"/>
        <v>0</v>
      </c>
      <c r="H36" s="43" t="s">
        <v>320</v>
      </c>
      <c r="I36" s="18" t="s">
        <v>320</v>
      </c>
      <c r="J36" s="18">
        <v>44193</v>
      </c>
      <c r="K36" s="996">
        <v>44210</v>
      </c>
      <c r="L36" s="43"/>
      <c r="M36" s="18"/>
      <c r="N36" s="392"/>
      <c r="O36" s="44"/>
      <c r="P36" s="59"/>
      <c r="Q36" s="846"/>
      <c r="R36" s="827"/>
      <c r="S36" s="876" t="s">
        <v>344</v>
      </c>
    </row>
    <row r="37" spans="1:19" ht="17.399999999999999">
      <c r="A37" s="878" t="s">
        <v>345</v>
      </c>
      <c r="B37" s="866"/>
      <c r="C37" s="780">
        <v>1667.24</v>
      </c>
      <c r="D37" s="781"/>
      <c r="E37" s="782"/>
      <c r="F37" s="982">
        <v>1667.24</v>
      </c>
      <c r="G37" s="956">
        <f>C37-F37</f>
        <v>0</v>
      </c>
      <c r="H37" s="43" t="s">
        <v>320</v>
      </c>
      <c r="I37" s="18" t="s">
        <v>320</v>
      </c>
      <c r="J37" s="18">
        <v>44827</v>
      </c>
      <c r="K37" s="996">
        <v>44840</v>
      </c>
      <c r="L37" s="43"/>
      <c r="M37" s="18"/>
      <c r="N37" s="392"/>
      <c r="O37" s="44"/>
      <c r="P37" s="59"/>
      <c r="Q37" s="846"/>
      <c r="R37" s="827"/>
      <c r="S37" s="876"/>
    </row>
    <row r="38" spans="1:19" ht="17.399999999999999">
      <c r="A38" s="878" t="s">
        <v>346</v>
      </c>
      <c r="B38" s="866"/>
      <c r="C38" s="780">
        <v>1708.55</v>
      </c>
      <c r="D38" s="781"/>
      <c r="E38" s="782"/>
      <c r="F38" s="982">
        <v>1708.55</v>
      </c>
      <c r="G38" s="956">
        <f>C38-F38</f>
        <v>0</v>
      </c>
      <c r="H38" s="43" t="s">
        <v>320</v>
      </c>
      <c r="I38" s="18" t="s">
        <v>320</v>
      </c>
      <c r="J38" s="18">
        <v>44827</v>
      </c>
      <c r="K38" s="996">
        <v>44840</v>
      </c>
      <c r="L38" s="43"/>
      <c r="M38" s="18"/>
      <c r="N38" s="392"/>
      <c r="O38" s="44"/>
      <c r="P38" s="59"/>
      <c r="Q38" s="846"/>
      <c r="R38" s="827"/>
      <c r="S38" s="876"/>
    </row>
    <row r="39" spans="1:19" ht="17.399999999999999">
      <c r="A39" s="878" t="s">
        <v>347</v>
      </c>
      <c r="B39" s="866"/>
      <c r="C39" s="780">
        <v>6199.54</v>
      </c>
      <c r="D39" s="781"/>
      <c r="E39" s="782"/>
      <c r="F39" s="982">
        <v>6199.54</v>
      </c>
      <c r="G39" s="956">
        <f>C39-F39</f>
        <v>0</v>
      </c>
      <c r="H39" s="43">
        <v>44971</v>
      </c>
      <c r="I39" s="18">
        <v>44972</v>
      </c>
      <c r="J39" s="18">
        <v>44986</v>
      </c>
      <c r="K39" s="123">
        <v>45064</v>
      </c>
      <c r="L39" s="43"/>
      <c r="M39" s="18"/>
      <c r="N39" s="392"/>
      <c r="O39" s="44"/>
      <c r="P39" s="59"/>
      <c r="Q39" s="846"/>
      <c r="R39" s="827"/>
      <c r="S39" s="960" t="s">
        <v>348</v>
      </c>
    </row>
    <row r="40" spans="1:19" ht="18">
      <c r="A40" s="1034" t="s">
        <v>349</v>
      </c>
      <c r="B40" s="1031"/>
      <c r="C40" s="1035">
        <v>1230</v>
      </c>
      <c r="D40" s="848"/>
      <c r="E40" s="849"/>
      <c r="F40" s="1039"/>
      <c r="G40" s="1036">
        <v>1230</v>
      </c>
      <c r="H40" s="898">
        <v>45092</v>
      </c>
      <c r="I40" s="1037" t="s">
        <v>320</v>
      </c>
      <c r="J40" s="1037" t="s">
        <v>320</v>
      </c>
      <c r="K40" s="1038"/>
      <c r="L40" s="847"/>
      <c r="M40" s="848"/>
      <c r="N40" s="849"/>
      <c r="O40" s="850"/>
      <c r="P40" s="847"/>
      <c r="Q40" s="849"/>
      <c r="R40" s="1031"/>
      <c r="S40" s="1032"/>
    </row>
    <row r="41" spans="1:19" ht="17.399999999999999">
      <c r="A41" s="825" t="s">
        <v>350</v>
      </c>
      <c r="B41" s="870">
        <v>70824.479999999996</v>
      </c>
      <c r="C41" s="774"/>
      <c r="D41" s="963">
        <f>SUM(C42:C55)</f>
        <v>70824.48000000001</v>
      </c>
      <c r="E41" s="881">
        <f>B41-D41</f>
        <v>0</v>
      </c>
      <c r="F41" s="985"/>
      <c r="G41" s="971">
        <f>E41</f>
        <v>0</v>
      </c>
      <c r="H41" s="711"/>
      <c r="I41" s="710">
        <v>7611.71</v>
      </c>
      <c r="J41" s="710"/>
      <c r="K41" s="726"/>
      <c r="L41" s="711"/>
      <c r="M41" s="710"/>
      <c r="N41" s="708"/>
      <c r="O41" s="712"/>
      <c r="P41" s="715"/>
      <c r="Q41" s="832"/>
      <c r="R41" s="818">
        <v>37449.760000000002</v>
      </c>
      <c r="S41" s="892" t="s">
        <v>351</v>
      </c>
    </row>
    <row r="42" spans="1:19" ht="30.6">
      <c r="A42" s="878" t="s">
        <v>352</v>
      </c>
      <c r="B42" s="933" t="s">
        <v>353</v>
      </c>
      <c r="C42" s="808"/>
      <c r="D42" s="809"/>
      <c r="E42" s="810"/>
      <c r="F42" s="982"/>
      <c r="G42" s="956"/>
      <c r="H42" s="43"/>
      <c r="I42" s="18"/>
      <c r="J42" s="18"/>
      <c r="K42" s="123"/>
      <c r="L42" s="43"/>
      <c r="M42" s="18"/>
      <c r="N42" s="18"/>
      <c r="O42" s="44"/>
      <c r="P42" s="59"/>
      <c r="Q42" s="846"/>
      <c r="R42" s="813"/>
      <c r="S42" s="1033" t="s">
        <v>354</v>
      </c>
    </row>
    <row r="43" spans="1:19" ht="17.399999999999999">
      <c r="A43" s="878" t="s">
        <v>355</v>
      </c>
      <c r="B43" s="866"/>
      <c r="C43" s="780">
        <v>5250</v>
      </c>
      <c r="D43" s="808"/>
      <c r="E43" s="810"/>
      <c r="F43" s="982">
        <v>5250</v>
      </c>
      <c r="G43" s="956">
        <f t="shared" ref="G43:G49" si="1">C43-F43</f>
        <v>0</v>
      </c>
      <c r="H43" s="43" t="s">
        <v>320</v>
      </c>
      <c r="I43" s="18" t="s">
        <v>320</v>
      </c>
      <c r="J43" s="18">
        <v>44077</v>
      </c>
      <c r="K43" s="123">
        <v>44098</v>
      </c>
      <c r="L43" s="43"/>
      <c r="M43" s="18"/>
      <c r="N43" s="18"/>
      <c r="O43" s="44"/>
      <c r="P43" s="59"/>
      <c r="Q43" s="846"/>
      <c r="R43" s="813"/>
      <c r="S43" s="876"/>
    </row>
    <row r="44" spans="1:19" ht="17.399999999999999">
      <c r="A44" s="878" t="s">
        <v>356</v>
      </c>
      <c r="B44" s="866"/>
      <c r="C44" s="780">
        <v>2950</v>
      </c>
      <c r="D44" s="809"/>
      <c r="E44" s="810"/>
      <c r="F44" s="982">
        <v>2950</v>
      </c>
      <c r="G44" s="956">
        <f t="shared" si="1"/>
        <v>0</v>
      </c>
      <c r="H44" s="43" t="s">
        <v>320</v>
      </c>
      <c r="I44" s="18" t="s">
        <v>320</v>
      </c>
      <c r="J44" s="18">
        <v>43971</v>
      </c>
      <c r="K44" s="123">
        <v>43972</v>
      </c>
      <c r="L44" s="43"/>
      <c r="M44" s="18"/>
      <c r="N44" s="392"/>
      <c r="O44" s="44"/>
      <c r="P44" s="59"/>
      <c r="Q44" s="846"/>
      <c r="R44" s="813"/>
      <c r="S44" s="876"/>
    </row>
    <row r="45" spans="1:19" ht="20.399999999999999">
      <c r="A45" s="878" t="s">
        <v>357</v>
      </c>
      <c r="B45" s="866"/>
      <c r="C45" s="780">
        <v>822.2</v>
      </c>
      <c r="D45" s="781"/>
      <c r="E45" s="782"/>
      <c r="F45" s="982">
        <v>822.2</v>
      </c>
      <c r="G45" s="956">
        <f t="shared" si="1"/>
        <v>0</v>
      </c>
      <c r="H45" s="115" t="s">
        <v>320</v>
      </c>
      <c r="I45" s="119" t="s">
        <v>320</v>
      </c>
      <c r="J45" s="119">
        <v>44173</v>
      </c>
      <c r="K45" s="123">
        <v>44266</v>
      </c>
      <c r="L45" s="115"/>
      <c r="M45" s="119"/>
      <c r="N45" s="387"/>
      <c r="O45" s="132"/>
      <c r="P45" s="59"/>
      <c r="Q45" s="846"/>
      <c r="R45" s="815"/>
      <c r="S45" s="876" t="s">
        <v>358</v>
      </c>
    </row>
    <row r="46" spans="1:19" ht="20.399999999999999">
      <c r="A46" s="878" t="s">
        <v>359</v>
      </c>
      <c r="B46" s="866"/>
      <c r="C46" s="780">
        <v>617.55999999999995</v>
      </c>
      <c r="D46" s="781"/>
      <c r="E46" s="782"/>
      <c r="F46" s="982">
        <v>617.55999999999995</v>
      </c>
      <c r="G46" s="956">
        <v>0</v>
      </c>
      <c r="H46" s="115" t="s">
        <v>320</v>
      </c>
      <c r="I46" s="119" t="s">
        <v>320</v>
      </c>
      <c r="J46" s="119">
        <v>44195</v>
      </c>
      <c r="K46" s="123">
        <v>44266</v>
      </c>
      <c r="L46" s="115"/>
      <c r="M46" s="119"/>
      <c r="N46" s="387"/>
      <c r="O46" s="132"/>
      <c r="P46" s="59"/>
      <c r="Q46" s="846"/>
      <c r="R46" s="815"/>
      <c r="S46" s="876" t="s">
        <v>360</v>
      </c>
    </row>
    <row r="47" spans="1:19" ht="17.399999999999999">
      <c r="A47" s="878" t="s">
        <v>361</v>
      </c>
      <c r="B47" s="866"/>
      <c r="C47" s="780">
        <v>1670</v>
      </c>
      <c r="D47" s="781"/>
      <c r="E47" s="782"/>
      <c r="F47" s="982">
        <v>1670</v>
      </c>
      <c r="G47" s="956">
        <v>0</v>
      </c>
      <c r="H47" s="115">
        <v>44425</v>
      </c>
      <c r="I47" s="119">
        <v>44433</v>
      </c>
      <c r="J47" s="119">
        <v>44453</v>
      </c>
      <c r="K47" s="123">
        <v>44462</v>
      </c>
      <c r="L47" s="115"/>
      <c r="M47" s="119"/>
      <c r="N47" s="387"/>
      <c r="O47" s="132"/>
      <c r="P47" s="59"/>
      <c r="Q47" s="846"/>
      <c r="R47" s="815"/>
      <c r="S47" s="876"/>
    </row>
    <row r="48" spans="1:19" ht="17.399999999999999">
      <c r="A48" s="878" t="s">
        <v>362</v>
      </c>
      <c r="B48" s="783"/>
      <c r="C48" s="780">
        <v>48347.839999999997</v>
      </c>
      <c r="D48" s="809"/>
      <c r="E48" s="810"/>
      <c r="F48" s="982">
        <v>48347.839999999997</v>
      </c>
      <c r="G48" s="956">
        <v>0</v>
      </c>
      <c r="H48" s="43">
        <v>44566</v>
      </c>
      <c r="I48" s="18">
        <v>44568</v>
      </c>
      <c r="J48" s="18">
        <v>44697</v>
      </c>
      <c r="K48" s="123">
        <v>44700</v>
      </c>
      <c r="L48" s="43"/>
      <c r="M48" s="18"/>
      <c r="N48" s="392"/>
      <c r="O48" s="44"/>
      <c r="P48" s="59"/>
      <c r="Q48" s="846"/>
      <c r="R48" s="813"/>
      <c r="S48" s="876" t="s">
        <v>363</v>
      </c>
    </row>
    <row r="49" spans="1:19" ht="17.399999999999999">
      <c r="A49" s="878" t="s">
        <v>364</v>
      </c>
      <c r="B49" s="866"/>
      <c r="C49" s="780">
        <v>7013</v>
      </c>
      <c r="D49" s="781"/>
      <c r="E49" s="782"/>
      <c r="F49" s="982">
        <v>7013</v>
      </c>
      <c r="G49" s="956">
        <f t="shared" si="1"/>
        <v>0</v>
      </c>
      <c r="H49" s="43">
        <v>44788</v>
      </c>
      <c r="I49" s="18">
        <v>44789</v>
      </c>
      <c r="J49" s="18">
        <v>44812</v>
      </c>
      <c r="K49" s="123">
        <v>44826</v>
      </c>
      <c r="L49" s="43"/>
      <c r="M49" s="18" t="s">
        <v>365</v>
      </c>
      <c r="N49" s="392"/>
      <c r="O49" s="44"/>
      <c r="P49" s="59"/>
      <c r="Q49" s="846"/>
      <c r="R49" s="813"/>
      <c r="S49" s="901" t="s">
        <v>366</v>
      </c>
    </row>
    <row r="50" spans="1:19" ht="24">
      <c r="A50" s="874" t="s">
        <v>367</v>
      </c>
      <c r="B50" s="783"/>
      <c r="C50" s="780">
        <v>4053.88</v>
      </c>
      <c r="D50" s="781"/>
      <c r="E50" s="782"/>
      <c r="F50" s="982">
        <v>4053.88</v>
      </c>
      <c r="G50" s="956">
        <f>C50-F50</f>
        <v>0</v>
      </c>
      <c r="H50" s="43">
        <v>44946</v>
      </c>
      <c r="I50" s="18">
        <v>44949</v>
      </c>
      <c r="J50" s="18">
        <v>44951</v>
      </c>
      <c r="K50" s="123">
        <v>44994</v>
      </c>
      <c r="L50" s="43"/>
      <c r="M50" s="18"/>
      <c r="N50" s="392"/>
      <c r="O50" s="44"/>
      <c r="P50" s="59"/>
      <c r="Q50" s="846"/>
      <c r="R50" s="813"/>
      <c r="S50" s="901" t="s">
        <v>368</v>
      </c>
    </row>
    <row r="51" spans="1:19" ht="17.399999999999999">
      <c r="A51" s="874" t="s">
        <v>369</v>
      </c>
      <c r="B51" s="783"/>
      <c r="C51" s="780">
        <v>100</v>
      </c>
      <c r="D51" s="809"/>
      <c r="E51" s="810"/>
      <c r="F51" s="982">
        <v>100</v>
      </c>
      <c r="G51" s="956">
        <v>0</v>
      </c>
      <c r="H51" s="115"/>
      <c r="I51" s="119"/>
      <c r="J51" s="119"/>
      <c r="K51" s="123"/>
      <c r="L51" s="43"/>
      <c r="M51" s="18"/>
      <c r="N51" s="392"/>
      <c r="O51" s="44"/>
      <c r="P51" s="59"/>
      <c r="Q51" s="846"/>
      <c r="R51" s="813"/>
      <c r="S51" s="147"/>
    </row>
    <row r="52" spans="1:19" ht="17.399999999999999">
      <c r="A52" s="874"/>
      <c r="B52" s="783"/>
      <c r="C52" s="780"/>
      <c r="D52" s="809"/>
      <c r="E52" s="810"/>
      <c r="F52" s="982"/>
      <c r="G52" s="956"/>
      <c r="H52" s="115"/>
      <c r="I52" s="119"/>
      <c r="J52" s="119"/>
      <c r="K52" s="123"/>
      <c r="L52" s="43"/>
      <c r="M52" s="18"/>
      <c r="N52" s="392"/>
      <c r="O52" s="44"/>
      <c r="P52" s="59"/>
      <c r="Q52" s="846"/>
      <c r="R52" s="813"/>
      <c r="S52" s="147"/>
    </row>
    <row r="53" spans="1:19" ht="17.399999999999999">
      <c r="A53" s="874"/>
      <c r="B53" s="783"/>
      <c r="C53" s="780"/>
      <c r="D53" s="809"/>
      <c r="E53" s="810"/>
      <c r="F53" s="982"/>
      <c r="G53" s="956"/>
      <c r="H53" s="115"/>
      <c r="I53" s="119"/>
      <c r="J53" s="119"/>
      <c r="K53" s="123"/>
      <c r="L53" s="43"/>
      <c r="M53" s="18"/>
      <c r="N53" s="392"/>
      <c r="O53" s="44"/>
      <c r="P53" s="59"/>
      <c r="Q53" s="846"/>
      <c r="R53" s="813"/>
      <c r="S53" s="147"/>
    </row>
    <row r="54" spans="1:19" ht="17.399999999999999">
      <c r="A54" s="874"/>
      <c r="B54" s="783"/>
      <c r="C54" s="780"/>
      <c r="D54" s="809"/>
      <c r="E54" s="810"/>
      <c r="F54" s="982"/>
      <c r="G54" s="956"/>
      <c r="H54" s="115"/>
      <c r="I54" s="119"/>
      <c r="J54" s="119"/>
      <c r="K54" s="123"/>
      <c r="L54" s="43"/>
      <c r="M54" s="18"/>
      <c r="N54" s="392"/>
      <c r="O54" s="44"/>
      <c r="P54" s="59"/>
      <c r="Q54" s="846"/>
      <c r="R54" s="813"/>
      <c r="S54" s="147"/>
    </row>
    <row r="55" spans="1:19" ht="17.399999999999999">
      <c r="A55" s="874"/>
      <c r="B55" s="783"/>
      <c r="C55" s="780"/>
      <c r="D55" s="809"/>
      <c r="E55" s="810"/>
      <c r="F55" s="982"/>
      <c r="G55" s="956"/>
      <c r="H55" s="43"/>
      <c r="I55" s="18"/>
      <c r="J55" s="18"/>
      <c r="K55" s="123"/>
      <c r="L55" s="43"/>
      <c r="M55" s="18"/>
      <c r="N55" s="392"/>
      <c r="O55" s="44"/>
      <c r="P55" s="59"/>
      <c r="Q55" s="846"/>
      <c r="R55" s="813"/>
      <c r="S55" s="147"/>
    </row>
    <row r="56" spans="1:19" ht="21">
      <c r="A56" s="633" t="s">
        <v>370</v>
      </c>
      <c r="B56" s="869">
        <f>B57</f>
        <v>0</v>
      </c>
      <c r="C56" s="90"/>
      <c r="D56" s="873">
        <f>D57</f>
        <v>0</v>
      </c>
      <c r="E56" s="946">
        <f>B56-D56</f>
        <v>0</v>
      </c>
      <c r="F56" s="988">
        <f>SUM(F58:F59)</f>
        <v>0</v>
      </c>
      <c r="G56" s="964">
        <f>D56-F56</f>
        <v>0</v>
      </c>
      <c r="H56" s="927"/>
      <c r="I56" s="928"/>
      <c r="J56" s="928"/>
      <c r="K56" s="929"/>
      <c r="L56" s="927"/>
      <c r="M56" s="928"/>
      <c r="N56" s="930"/>
      <c r="O56" s="931"/>
      <c r="P56" s="932"/>
      <c r="Q56" s="952"/>
      <c r="R56" s="814">
        <f>SUM(R57:R63)</f>
        <v>53611</v>
      </c>
      <c r="S56" s="884"/>
    </row>
    <row r="57" spans="1:19" ht="21">
      <c r="A57" s="893" t="s">
        <v>371</v>
      </c>
      <c r="B57" s="902"/>
      <c r="C57" s="894"/>
      <c r="D57" s="965">
        <f>SUM(C58:C59)</f>
        <v>0</v>
      </c>
      <c r="E57" s="881">
        <f>B57-D57</f>
        <v>0</v>
      </c>
      <c r="F57" s="987"/>
      <c r="G57" s="857"/>
      <c r="H57" s="115"/>
      <c r="I57" s="119"/>
      <c r="J57" s="119"/>
      <c r="K57" s="123"/>
      <c r="L57" s="115"/>
      <c r="M57" s="119"/>
      <c r="N57" s="128"/>
      <c r="O57" s="132"/>
      <c r="P57" s="882"/>
      <c r="Q57" s="846"/>
      <c r="R57" s="818">
        <v>53611</v>
      </c>
      <c r="S57" s="886"/>
    </row>
    <row r="58" spans="1:19" ht="17.399999999999999">
      <c r="A58" s="878"/>
      <c r="B58" s="590"/>
      <c r="C58" s="466"/>
      <c r="D58" s="781"/>
      <c r="E58" s="198"/>
      <c r="F58" s="982"/>
      <c r="G58" s="956">
        <f>C58-F58</f>
        <v>0</v>
      </c>
      <c r="H58" s="115"/>
      <c r="I58" s="119"/>
      <c r="J58" s="119"/>
      <c r="K58" s="123"/>
      <c r="L58" s="115"/>
      <c r="M58" s="119"/>
      <c r="N58" s="128"/>
      <c r="O58" s="132"/>
      <c r="P58" s="59"/>
      <c r="Q58" s="846"/>
      <c r="R58" s="818"/>
      <c r="S58" s="880"/>
    </row>
    <row r="59" spans="1:19" ht="17.399999999999999">
      <c r="A59" s="959"/>
      <c r="B59" s="590"/>
      <c r="C59" s="466"/>
      <c r="D59" s="781"/>
      <c r="E59" s="198"/>
      <c r="F59" s="982"/>
      <c r="G59" s="956">
        <f>C59-F59</f>
        <v>0</v>
      </c>
      <c r="H59" s="115"/>
      <c r="I59" s="119"/>
      <c r="J59" s="119"/>
      <c r="K59" s="123"/>
      <c r="L59" s="115"/>
      <c r="M59" s="119"/>
      <c r="N59" s="128"/>
      <c r="O59" s="132"/>
      <c r="P59" s="59"/>
      <c r="Q59" s="846"/>
      <c r="R59" s="818"/>
      <c r="S59" s="880"/>
    </row>
    <row r="60" spans="1:19" ht="21">
      <c r="A60" s="633" t="s">
        <v>372</v>
      </c>
      <c r="B60" s="972"/>
      <c r="C60" s="973"/>
      <c r="D60" s="974"/>
      <c r="E60" s="975"/>
      <c r="F60" s="976"/>
      <c r="G60" s="977"/>
      <c r="H60" s="386"/>
      <c r="I60" s="862"/>
      <c r="J60" s="862"/>
      <c r="K60" s="831"/>
      <c r="L60" s="863"/>
      <c r="M60" s="862"/>
      <c r="N60" s="864"/>
      <c r="O60" s="618"/>
      <c r="P60" s="936"/>
      <c r="Q60" s="937"/>
      <c r="R60" s="695"/>
      <c r="S60" s="696"/>
    </row>
    <row r="61" spans="1:19" ht="17.399999999999999">
      <c r="A61" s="729"/>
      <c r="B61" s="86"/>
      <c r="C61" s="780"/>
      <c r="D61" s="92"/>
      <c r="E61" s="198"/>
      <c r="F61" s="908"/>
      <c r="G61" s="204"/>
      <c r="H61" s="729"/>
      <c r="I61" s="115"/>
      <c r="J61" s="115"/>
      <c r="K61" s="123"/>
      <c r="L61" s="115"/>
      <c r="M61" s="119"/>
      <c r="N61" s="34"/>
      <c r="O61" s="132"/>
      <c r="P61" s="938"/>
      <c r="Q61" s="749"/>
      <c r="R61" s="23"/>
      <c r="S61" s="628"/>
    </row>
    <row r="62" spans="1:19">
      <c r="A62" s="729"/>
      <c r="B62" s="478"/>
      <c r="C62" s="785"/>
      <c r="D62" s="478"/>
      <c r="E62" s="693"/>
      <c r="F62" s="910"/>
      <c r="G62" s="693"/>
      <c r="H62" s="729"/>
      <c r="I62" s="717"/>
      <c r="J62" s="700"/>
      <c r="K62" s="749"/>
      <c r="L62" s="700"/>
      <c r="M62" s="701"/>
      <c r="N62" s="702"/>
      <c r="O62" s="703"/>
      <c r="P62" s="700"/>
      <c r="Q62" s="702"/>
      <c r="R62" s="694"/>
      <c r="S62" s="694"/>
    </row>
    <row r="63" spans="1:19" ht="15" thickBot="1">
      <c r="A63" s="730"/>
      <c r="B63" s="697"/>
      <c r="C63" s="786"/>
      <c r="D63" s="697"/>
      <c r="E63" s="698"/>
      <c r="F63" s="911"/>
      <c r="G63" s="698"/>
      <c r="H63" s="730"/>
      <c r="I63" s="718"/>
      <c r="J63" s="704"/>
      <c r="K63" s="750"/>
      <c r="L63" s="704"/>
      <c r="M63" s="705"/>
      <c r="N63" s="706"/>
      <c r="O63" s="707"/>
      <c r="P63" s="704"/>
      <c r="Q63" s="706"/>
      <c r="R63" s="699"/>
      <c r="S63" s="699"/>
    </row>
    <row r="64" spans="1:19" ht="15" thickTop="1"/>
    <row r="69" spans="21:21">
      <c r="U69" t="s">
        <v>58</v>
      </c>
    </row>
  </sheetData>
  <mergeCells count="1">
    <mergeCell ref="A1:S1"/>
  </mergeCells>
  <pageMargins left="0" right="0" top="1" bottom="1" header="0.5" footer="0.5"/>
  <pageSetup paperSize="3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  <pageSetUpPr fitToPage="1"/>
  </sheetPr>
  <dimension ref="A1:V107"/>
  <sheetViews>
    <sheetView zoomScale="75" zoomScaleNormal="7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5" sqref="A25"/>
    </sheetView>
  </sheetViews>
  <sheetFormatPr defaultColWidth="9.109375" defaultRowHeight="13.8"/>
  <cols>
    <col min="1" max="1" width="44.6640625" style="1120" customWidth="1"/>
    <col min="2" max="2" width="28" style="1120" customWidth="1"/>
    <col min="3" max="3" width="23.5546875" style="1120" customWidth="1"/>
    <col min="4" max="4" width="23.44140625" style="1120" customWidth="1"/>
    <col min="5" max="5" width="24.44140625" style="1120" customWidth="1"/>
    <col min="6" max="6" width="23.44140625" style="1320" customWidth="1"/>
    <col min="7" max="7" width="23.44140625" style="1473" customWidth="1"/>
    <col min="8" max="9" width="12" style="1120" customWidth="1"/>
    <col min="10" max="10" width="12.5546875" style="1120" customWidth="1"/>
    <col min="11" max="11" width="12.88671875" style="1120" customWidth="1"/>
    <col min="12" max="18" width="11.33203125" style="1120" customWidth="1"/>
    <col min="19" max="19" width="21.88671875" style="1120" hidden="1" customWidth="1"/>
    <col min="20" max="20" width="37.44140625" style="1120" customWidth="1"/>
    <col min="21" max="21" width="9.109375" style="1120"/>
    <col min="22" max="22" width="18" style="1120" customWidth="1"/>
    <col min="23" max="16384" width="9.109375" style="1120"/>
  </cols>
  <sheetData>
    <row r="1" spans="1:22">
      <c r="A1" s="1991" t="s">
        <v>373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  <c r="Q1" s="1992"/>
      <c r="R1" s="1992"/>
      <c r="S1" s="1992"/>
      <c r="T1" s="1993"/>
    </row>
    <row r="2" spans="1:22" ht="97.2">
      <c r="A2" s="1121" t="s">
        <v>139</v>
      </c>
      <c r="B2" s="1122" t="s">
        <v>374</v>
      </c>
      <c r="C2" s="1123" t="s">
        <v>249</v>
      </c>
      <c r="D2" s="1123" t="s">
        <v>375</v>
      </c>
      <c r="E2" s="1124" t="s">
        <v>141</v>
      </c>
      <c r="F2" s="904" t="s">
        <v>6</v>
      </c>
      <c r="G2" s="1459" t="s">
        <v>269</v>
      </c>
      <c r="H2" s="151" t="s">
        <v>143</v>
      </c>
      <c r="I2" s="159" t="s">
        <v>376</v>
      </c>
      <c r="J2" s="153" t="s">
        <v>9</v>
      </c>
      <c r="K2" s="153" t="s">
        <v>10</v>
      </c>
      <c r="L2" s="154" t="s">
        <v>11</v>
      </c>
      <c r="M2" s="155" t="s">
        <v>12</v>
      </c>
      <c r="N2" s="156" t="s">
        <v>13</v>
      </c>
      <c r="O2" s="157" t="s">
        <v>14</v>
      </c>
      <c r="P2" s="158" t="s">
        <v>15</v>
      </c>
      <c r="Q2" s="159" t="s">
        <v>251</v>
      </c>
      <c r="R2" s="151" t="s">
        <v>147</v>
      </c>
      <c r="S2" s="160" t="s">
        <v>18</v>
      </c>
      <c r="T2" s="951" t="s">
        <v>19</v>
      </c>
    </row>
    <row r="3" spans="1:22" ht="16.2">
      <c r="A3" s="1121" t="s">
        <v>270</v>
      </c>
      <c r="B3" s="1122">
        <v>377156.8</v>
      </c>
      <c r="C3" s="149"/>
      <c r="D3" s="149"/>
      <c r="E3" s="1124"/>
      <c r="F3" s="904"/>
      <c r="G3" s="1459"/>
      <c r="H3" s="151"/>
      <c r="I3" s="159"/>
      <c r="J3" s="153"/>
      <c r="K3" s="153"/>
      <c r="L3" s="154"/>
      <c r="M3" s="155"/>
      <c r="N3" s="156"/>
      <c r="O3" s="157"/>
      <c r="P3" s="158"/>
      <c r="Q3" s="159"/>
      <c r="R3" s="151"/>
      <c r="S3" s="160"/>
      <c r="T3" s="951"/>
    </row>
    <row r="4" spans="1:22" ht="16.2">
      <c r="A4" s="1125" t="s">
        <v>20</v>
      </c>
      <c r="B4" s="1041">
        <f>B7+B75</f>
        <v>377156.8</v>
      </c>
      <c r="C4" s="1041" t="s">
        <v>377</v>
      </c>
      <c r="D4" s="1041">
        <f>D7+D75</f>
        <v>377156.8</v>
      </c>
      <c r="E4" s="1126">
        <f>E7+E75</f>
        <v>0</v>
      </c>
      <c r="F4" s="1126">
        <f>F7+F75</f>
        <v>377156.79999999993</v>
      </c>
      <c r="G4" s="1460">
        <f>G7+G73</f>
        <v>0</v>
      </c>
      <c r="H4" s="1127"/>
      <c r="I4" s="1127"/>
      <c r="J4" s="1128"/>
      <c r="K4" s="1128"/>
      <c r="L4" s="1129"/>
      <c r="M4" s="1130"/>
      <c r="N4" s="1128"/>
      <c r="O4" s="1131"/>
      <c r="P4" s="1132"/>
      <c r="Q4" s="1127"/>
      <c r="R4" s="1133"/>
      <c r="S4" s="1134" t="e">
        <f>SUM(#REF!,S73)</f>
        <v>#REF!</v>
      </c>
      <c r="T4" s="1135"/>
    </row>
    <row r="5" spans="1:22" ht="16.2">
      <c r="A5" s="1125" t="s">
        <v>21</v>
      </c>
      <c r="B5" s="1041"/>
      <c r="C5" s="1041" t="s">
        <v>378</v>
      </c>
      <c r="D5" s="1041" t="s">
        <v>379</v>
      </c>
      <c r="E5" s="1136"/>
      <c r="F5" s="1137">
        <f>F6</f>
        <v>0</v>
      </c>
      <c r="G5" s="1460" t="e">
        <f>D5-F5</f>
        <v>#VALUE!</v>
      </c>
      <c r="H5" s="1127"/>
      <c r="I5" s="1127"/>
      <c r="J5" s="1128"/>
      <c r="K5" s="1128"/>
      <c r="L5" s="1129"/>
      <c r="M5" s="1138"/>
      <c r="N5" s="1128"/>
      <c r="O5" s="1131"/>
      <c r="P5" s="1132"/>
      <c r="Q5" s="1127"/>
      <c r="R5" s="1139"/>
      <c r="S5" s="1134"/>
      <c r="T5" s="1140"/>
    </row>
    <row r="6" spans="1:22">
      <c r="A6" s="1141"/>
      <c r="B6" s="1142"/>
      <c r="C6" s="1143"/>
      <c r="D6" s="1143"/>
      <c r="E6" s="1144"/>
      <c r="F6" s="1145"/>
      <c r="G6" s="1461"/>
      <c r="H6" s="1146"/>
      <c r="I6" s="1146"/>
      <c r="J6" s="1147"/>
      <c r="K6" s="1147"/>
      <c r="L6" s="1001"/>
      <c r="M6" s="1146"/>
      <c r="N6" s="1147"/>
      <c r="O6" s="1148"/>
      <c r="P6" s="1149"/>
      <c r="Q6" s="1150"/>
      <c r="R6" s="1151"/>
      <c r="S6" s="1152">
        <v>20000</v>
      </c>
      <c r="T6" s="1153"/>
    </row>
    <row r="7" spans="1:22" ht="16.2">
      <c r="A7" s="1154" t="s">
        <v>42</v>
      </c>
      <c r="B7" s="1155">
        <f>SUM(B8:B72)</f>
        <v>377156.8</v>
      </c>
      <c r="C7" s="1156"/>
      <c r="D7" s="1155">
        <f>SUM(D8:D77)</f>
        <v>377156.8</v>
      </c>
      <c r="E7" s="1157">
        <f>B7-D7</f>
        <v>0</v>
      </c>
      <c r="F7" s="1158">
        <f>SUM(F8:F73)</f>
        <v>377156.79999999993</v>
      </c>
      <c r="G7" s="1460">
        <f>D7-F7</f>
        <v>0</v>
      </c>
      <c r="H7" s="1159"/>
      <c r="I7" s="1159"/>
      <c r="J7" s="1160"/>
      <c r="K7" s="1160"/>
      <c r="L7" s="1161"/>
      <c r="M7" s="1159"/>
      <c r="N7" s="1160"/>
      <c r="O7" s="1162"/>
      <c r="P7" s="1163"/>
      <c r="Q7" s="1164"/>
      <c r="R7" s="1165"/>
      <c r="S7" s="1166"/>
      <c r="T7" s="1153"/>
    </row>
    <row r="8" spans="1:22">
      <c r="A8" s="1167" t="s">
        <v>380</v>
      </c>
      <c r="B8" s="1168">
        <v>48005</v>
      </c>
      <c r="C8" s="1169"/>
      <c r="D8" s="1170">
        <f>SUM(C9:C10)</f>
        <v>48005</v>
      </c>
      <c r="E8" s="1171">
        <f>B8-D8</f>
        <v>0</v>
      </c>
      <c r="F8" s="1172"/>
      <c r="G8" s="1462" cm="1">
        <f t="array" ref="G8">SUM(B8,-F9:F10)</f>
        <v>0</v>
      </c>
      <c r="H8" s="1173"/>
      <c r="I8" s="1173"/>
      <c r="J8" s="1174"/>
      <c r="K8" s="1175"/>
      <c r="L8" s="1176"/>
      <c r="M8" s="1173"/>
      <c r="N8" s="1174"/>
      <c r="O8" s="1177"/>
      <c r="P8" s="1178"/>
      <c r="Q8" s="1179"/>
      <c r="R8" s="1180"/>
      <c r="S8" s="1152"/>
      <c r="T8" s="1181"/>
    </row>
    <row r="9" spans="1:22">
      <c r="A9" s="1182" t="s">
        <v>381</v>
      </c>
      <c r="B9" s="1183"/>
      <c r="C9" s="1143">
        <v>36340</v>
      </c>
      <c r="D9" s="1184"/>
      <c r="E9" s="1185"/>
      <c r="F9" s="1186">
        <v>36340</v>
      </c>
      <c r="G9" s="1463">
        <f>C9-F9</f>
        <v>0</v>
      </c>
      <c r="H9" s="1146">
        <v>44032</v>
      </c>
      <c r="I9" s="1146"/>
      <c r="J9" s="1147">
        <v>44160</v>
      </c>
      <c r="K9" s="1147">
        <v>44302</v>
      </c>
      <c r="L9" s="1001">
        <v>44336</v>
      </c>
      <c r="M9" s="1146"/>
      <c r="N9" s="1188"/>
      <c r="O9" s="1189"/>
      <c r="P9" s="1190"/>
      <c r="Q9" s="1191"/>
      <c r="R9" s="1192"/>
      <c r="S9" s="1152"/>
      <c r="T9" s="1193"/>
    </row>
    <row r="10" spans="1:22">
      <c r="A10" s="1182" t="s">
        <v>382</v>
      </c>
      <c r="B10" s="1183"/>
      <c r="C10" s="1143">
        <v>11665</v>
      </c>
      <c r="D10" s="1184"/>
      <c r="E10" s="1194"/>
      <c r="F10" s="1145">
        <v>11665</v>
      </c>
      <c r="G10" s="1463">
        <f>C10-F10</f>
        <v>0</v>
      </c>
      <c r="H10" s="1195">
        <v>44552</v>
      </c>
      <c r="I10" s="1195"/>
      <c r="J10" s="1196">
        <v>44552</v>
      </c>
      <c r="K10" s="1196">
        <v>44681</v>
      </c>
      <c r="L10" s="1001">
        <v>44714</v>
      </c>
      <c r="M10" s="1146"/>
      <c r="N10" s="1196"/>
      <c r="O10" s="1148"/>
      <c r="P10" s="1149"/>
      <c r="Q10" s="1150"/>
      <c r="R10" s="1151"/>
      <c r="S10" s="1197">
        <v>62000</v>
      </c>
      <c r="T10" s="1198" t="s">
        <v>383</v>
      </c>
    </row>
    <row r="11" spans="1:22">
      <c r="A11" s="1199" t="s">
        <v>384</v>
      </c>
      <c r="B11" s="1200">
        <v>10791.07</v>
      </c>
      <c r="C11" s="1201"/>
      <c r="D11" s="1202">
        <f>SUM(C12:C13)</f>
        <v>10791.07</v>
      </c>
      <c r="E11" s="1203">
        <f>SUM(B11,-D11)</f>
        <v>0</v>
      </c>
      <c r="F11" s="1204"/>
      <c r="G11" s="1462" cm="1">
        <f t="array" ref="G11">SUM(B11,-F12:F13)</f>
        <v>0</v>
      </c>
      <c r="H11" s="1195"/>
      <c r="I11" s="1195"/>
      <c r="J11" s="1196"/>
      <c r="K11" s="1196"/>
      <c r="L11" s="1001"/>
      <c r="M11" s="1146"/>
      <c r="N11" s="1196"/>
      <c r="O11" s="1148"/>
      <c r="P11" s="1149"/>
      <c r="Q11" s="1150"/>
      <c r="R11" s="1151"/>
      <c r="S11" s="1197"/>
      <c r="T11" s="1198"/>
    </row>
    <row r="12" spans="1:22">
      <c r="A12" s="1182" t="s">
        <v>385</v>
      </c>
      <c r="B12" s="1142"/>
      <c r="C12" s="1143">
        <v>10791.07</v>
      </c>
      <c r="D12" s="1184"/>
      <c r="E12" s="1194"/>
      <c r="F12" s="1205">
        <v>10791.07</v>
      </c>
      <c r="G12" s="1463">
        <f>C12-F12</f>
        <v>0</v>
      </c>
      <c r="H12" s="1195">
        <v>45197</v>
      </c>
      <c r="I12" s="1195" t="s">
        <v>386</v>
      </c>
      <c r="J12" s="1196">
        <v>45198</v>
      </c>
      <c r="K12" s="1196">
        <v>45238</v>
      </c>
      <c r="L12" s="1001"/>
      <c r="M12" s="1146"/>
      <c r="N12" s="1196"/>
      <c r="O12" s="1148"/>
      <c r="P12" s="1149"/>
      <c r="Q12" s="1150"/>
      <c r="R12" s="1151"/>
      <c r="S12" s="1197"/>
      <c r="T12" s="1198"/>
      <c r="V12" s="1206"/>
    </row>
    <row r="13" spans="1:22">
      <c r="A13" s="1182"/>
      <c r="B13" s="1142"/>
      <c r="C13" s="1143"/>
      <c r="D13" s="1184"/>
      <c r="E13" s="1194"/>
      <c r="F13" s="1205">
        <v>0</v>
      </c>
      <c r="G13" s="1463">
        <f>C13-F13</f>
        <v>0</v>
      </c>
      <c r="H13" s="1195"/>
      <c r="I13" s="1195"/>
      <c r="J13" s="1196"/>
      <c r="K13" s="1196"/>
      <c r="L13" s="1001"/>
      <c r="M13" s="1146"/>
      <c r="N13" s="1196"/>
      <c r="O13" s="1148"/>
      <c r="P13" s="1149"/>
      <c r="Q13" s="1150"/>
      <c r="R13" s="1151"/>
      <c r="S13" s="1197"/>
      <c r="T13" s="1198"/>
    </row>
    <row r="14" spans="1:22">
      <c r="A14" s="1199" t="s">
        <v>387</v>
      </c>
      <c r="B14" s="1200">
        <v>21473.25</v>
      </c>
      <c r="C14" s="1201"/>
      <c r="D14" s="1170">
        <f>SUM(C15:C16)</f>
        <v>21473.25</v>
      </c>
      <c r="E14" s="1207">
        <f>B14-D14</f>
        <v>0</v>
      </c>
      <c r="F14" s="1204"/>
      <c r="G14" s="1462" cm="1">
        <f t="array" ref="G14">SUM(B14,-F15:F16)</f>
        <v>0</v>
      </c>
      <c r="H14" s="1195"/>
      <c r="I14" s="1195"/>
      <c r="J14" s="1196"/>
      <c r="K14" s="1196"/>
      <c r="L14" s="1001"/>
      <c r="M14" s="1146"/>
      <c r="N14" s="1196"/>
      <c r="O14" s="1148"/>
      <c r="P14" s="1149"/>
      <c r="Q14" s="1150"/>
      <c r="R14" s="1151"/>
      <c r="S14" s="1197"/>
      <c r="T14" s="1198"/>
    </row>
    <row r="15" spans="1:22" ht="27.6">
      <c r="A15" s="1182" t="s">
        <v>388</v>
      </c>
      <c r="B15" s="1183"/>
      <c r="C15" s="1143">
        <v>5386.5</v>
      </c>
      <c r="D15" s="1184"/>
      <c r="E15" s="1194"/>
      <c r="F15" s="1186">
        <v>5386.5</v>
      </c>
      <c r="G15" s="1463">
        <f>C15-F15</f>
        <v>0</v>
      </c>
      <c r="H15" s="1195">
        <v>44277</v>
      </c>
      <c r="I15" s="1195"/>
      <c r="J15" s="1196">
        <v>44279</v>
      </c>
      <c r="K15" s="1196">
        <v>44287</v>
      </c>
      <c r="L15" s="1001">
        <v>44336</v>
      </c>
      <c r="M15" s="1146"/>
      <c r="N15" s="1196"/>
      <c r="O15" s="1148"/>
      <c r="P15" s="1149"/>
      <c r="Q15" s="1150"/>
      <c r="R15" s="1151"/>
      <c r="S15" s="1197"/>
      <c r="T15" s="1994" t="s">
        <v>389</v>
      </c>
    </row>
    <row r="16" spans="1:22" ht="27.6">
      <c r="A16" s="1208" t="s">
        <v>390</v>
      </c>
      <c r="B16" s="1183"/>
      <c r="C16" s="1143">
        <v>16086.75</v>
      </c>
      <c r="D16" s="1184"/>
      <c r="E16" s="1194"/>
      <c r="F16" s="1186">
        <v>16086.75</v>
      </c>
      <c r="G16" s="1463">
        <f>C16-F16</f>
        <v>0</v>
      </c>
      <c r="H16" s="1195">
        <v>44277</v>
      </c>
      <c r="I16" s="1195"/>
      <c r="J16" s="1196">
        <v>44279</v>
      </c>
      <c r="K16" s="1196">
        <v>44313</v>
      </c>
      <c r="L16" s="1001">
        <v>44336</v>
      </c>
      <c r="M16" s="1146"/>
      <c r="N16" s="1196"/>
      <c r="O16" s="1148"/>
      <c r="P16" s="1149"/>
      <c r="Q16" s="1150"/>
      <c r="R16" s="1151"/>
      <c r="S16" s="1197"/>
      <c r="T16" s="1995"/>
    </row>
    <row r="17" spans="1:20">
      <c r="A17" s="1199" t="s">
        <v>391</v>
      </c>
      <c r="B17" s="1183">
        <v>71401.19</v>
      </c>
      <c r="C17" s="1201"/>
      <c r="D17" s="1170">
        <f>SUM(C18:C20)</f>
        <v>71401.189999999988</v>
      </c>
      <c r="E17" s="1207">
        <f>B17-D17</f>
        <v>0</v>
      </c>
      <c r="F17" s="1204"/>
      <c r="G17" s="1462" cm="1">
        <f t="array" ref="G17">SUM(B17,-F18:F20)</f>
        <v>0</v>
      </c>
      <c r="H17" s="1195"/>
      <c r="I17" s="1195"/>
      <c r="J17" s="1196"/>
      <c r="K17" s="1196"/>
      <c r="L17" s="1001"/>
      <c r="M17" s="1146"/>
      <c r="N17" s="1196"/>
      <c r="O17" s="1148"/>
      <c r="P17" s="1149"/>
      <c r="Q17" s="1150"/>
      <c r="R17" s="1151"/>
      <c r="S17" s="1197"/>
      <c r="T17" s="1209" t="s">
        <v>392</v>
      </c>
    </row>
    <row r="18" spans="1:20" ht="27.6">
      <c r="A18" s="1182" t="s">
        <v>393</v>
      </c>
      <c r="B18" s="1183"/>
      <c r="C18" s="1143">
        <v>35432.1</v>
      </c>
      <c r="D18" s="1184"/>
      <c r="E18" s="1194"/>
      <c r="F18" s="1186">
        <v>35432.1</v>
      </c>
      <c r="G18" s="1463">
        <f>C18-F18</f>
        <v>0</v>
      </c>
      <c r="H18" s="1195">
        <v>44131</v>
      </c>
      <c r="I18" s="1195"/>
      <c r="J18" s="1196">
        <v>44131</v>
      </c>
      <c r="K18" s="1196">
        <v>44181</v>
      </c>
      <c r="L18" s="1001">
        <v>44210</v>
      </c>
      <c r="M18" s="1146"/>
      <c r="N18" s="1196"/>
      <c r="O18" s="1148"/>
      <c r="P18" s="1149"/>
      <c r="Q18" s="1150"/>
      <c r="R18" s="1151"/>
      <c r="S18" s="1197"/>
      <c r="T18" s="1210" t="s">
        <v>394</v>
      </c>
    </row>
    <row r="19" spans="1:20">
      <c r="A19" s="1182" t="s">
        <v>395</v>
      </c>
      <c r="B19" s="1183"/>
      <c r="C19" s="1143">
        <v>27495.94</v>
      </c>
      <c r="D19" s="1184" t="s">
        <v>396</v>
      </c>
      <c r="E19" s="1194"/>
      <c r="F19" s="1186">
        <v>27495.94</v>
      </c>
      <c r="G19" s="1463">
        <f>C19-F19</f>
        <v>0</v>
      </c>
      <c r="H19" s="1195">
        <v>44116</v>
      </c>
      <c r="I19" s="1195"/>
      <c r="J19" s="1196">
        <v>44141</v>
      </c>
      <c r="K19" s="1196">
        <v>44167</v>
      </c>
      <c r="L19" s="1001">
        <v>44210</v>
      </c>
      <c r="M19" s="1146" t="s">
        <v>120</v>
      </c>
      <c r="N19" s="1196"/>
      <c r="O19" s="1148"/>
      <c r="P19" s="1149"/>
      <c r="Q19" s="1150"/>
      <c r="R19" s="1151"/>
      <c r="S19" s="1197"/>
      <c r="T19" s="1198"/>
    </row>
    <row r="20" spans="1:20">
      <c r="A20" s="1182" t="s">
        <v>397</v>
      </c>
      <c r="B20" s="1183"/>
      <c r="C20" s="1143">
        <v>8473.15</v>
      </c>
      <c r="D20" s="1184"/>
      <c r="E20" s="1194"/>
      <c r="F20" s="1186">
        <v>8473.15</v>
      </c>
      <c r="G20" s="1463">
        <f>C20-F20</f>
        <v>0</v>
      </c>
      <c r="H20" s="1195">
        <v>44882</v>
      </c>
      <c r="I20" s="1195"/>
      <c r="J20" s="1196">
        <v>44883</v>
      </c>
      <c r="K20" s="1196">
        <v>44930</v>
      </c>
      <c r="L20" s="1001">
        <v>44938</v>
      </c>
      <c r="M20" s="1146"/>
      <c r="N20" s="1196"/>
      <c r="O20" s="1148"/>
      <c r="P20" s="1149"/>
      <c r="Q20" s="1150"/>
      <c r="R20" s="1151"/>
      <c r="S20" s="1197"/>
      <c r="T20" s="1211" t="s">
        <v>398</v>
      </c>
    </row>
    <row r="21" spans="1:20">
      <c r="A21" s="1212" t="s">
        <v>399</v>
      </c>
      <c r="B21" s="1183">
        <v>101500</v>
      </c>
      <c r="C21" s="1201"/>
      <c r="D21" s="1170">
        <f>SUM(C22:C26)</f>
        <v>101500</v>
      </c>
      <c r="E21" s="1207">
        <f>B21-D21</f>
        <v>0</v>
      </c>
      <c r="F21" s="1204"/>
      <c r="G21" s="1462" cm="1">
        <f t="array" ref="G21">SUM(B21,-F22:F26)</f>
        <v>0</v>
      </c>
      <c r="H21" s="1195"/>
      <c r="I21" s="1195"/>
      <c r="J21" s="1196"/>
      <c r="K21" s="1196"/>
      <c r="L21" s="1001"/>
      <c r="M21" s="1146"/>
      <c r="N21" s="1196"/>
      <c r="O21" s="1148"/>
      <c r="P21" s="1149"/>
      <c r="Q21" s="1150"/>
      <c r="R21" s="1151"/>
      <c r="S21" s="1197"/>
      <c r="T21" s="1211" t="s">
        <v>400</v>
      </c>
    </row>
    <row r="22" spans="1:20" ht="27.6">
      <c r="A22" s="1213" t="s">
        <v>401</v>
      </c>
      <c r="B22" s="1183"/>
      <c r="C22" s="1143">
        <v>42875</v>
      </c>
      <c r="D22" s="1184"/>
      <c r="E22" s="1194"/>
      <c r="F22" s="1186">
        <v>42875</v>
      </c>
      <c r="G22" s="1463">
        <f>C22-F22</f>
        <v>0</v>
      </c>
      <c r="H22" s="1195">
        <v>44985</v>
      </c>
      <c r="I22" s="1195"/>
      <c r="J22" s="1196">
        <v>44987</v>
      </c>
      <c r="K22" s="1196">
        <v>45082</v>
      </c>
      <c r="L22" s="1001">
        <v>45106</v>
      </c>
      <c r="M22" s="1146"/>
      <c r="N22" s="1196"/>
      <c r="O22" s="1148"/>
      <c r="P22" s="1149"/>
      <c r="Q22" s="1150"/>
      <c r="R22" s="1151"/>
      <c r="S22" s="1197"/>
      <c r="T22" s="1211" t="s">
        <v>402</v>
      </c>
    </row>
    <row r="23" spans="1:20">
      <c r="A23" s="1182" t="s">
        <v>403</v>
      </c>
      <c r="B23" s="1183"/>
      <c r="C23" s="1143">
        <v>24000</v>
      </c>
      <c r="D23" s="1184"/>
      <c r="E23" s="1194"/>
      <c r="F23" s="1186">
        <v>24000</v>
      </c>
      <c r="G23" s="1463">
        <f>C23-F23</f>
        <v>0</v>
      </c>
      <c r="H23" s="1195">
        <v>44105</v>
      </c>
      <c r="I23" s="1195"/>
      <c r="J23" s="1196">
        <v>44132</v>
      </c>
      <c r="K23" s="1196">
        <v>44154</v>
      </c>
      <c r="L23" s="1214">
        <v>44547</v>
      </c>
      <c r="M23" s="1146"/>
      <c r="N23" s="1196"/>
      <c r="O23" s="1148"/>
      <c r="P23" s="1149"/>
      <c r="Q23" s="1150"/>
      <c r="R23" s="1151"/>
      <c r="S23" s="1197"/>
      <c r="T23" s="1198"/>
    </row>
    <row r="24" spans="1:20">
      <c r="A24" s="1182" t="s">
        <v>404</v>
      </c>
      <c r="B24" s="1183"/>
      <c r="C24" s="1143">
        <v>34400</v>
      </c>
      <c r="D24" s="1184"/>
      <c r="E24" s="1194"/>
      <c r="F24" s="1186">
        <v>34400</v>
      </c>
      <c r="G24" s="1463">
        <f>C24-F24</f>
        <v>0</v>
      </c>
      <c r="H24" s="1195">
        <v>44365</v>
      </c>
      <c r="I24" s="1195"/>
      <c r="J24" s="1196">
        <v>44365</v>
      </c>
      <c r="K24" s="1196">
        <v>44519</v>
      </c>
      <c r="L24" s="1214">
        <v>44546</v>
      </c>
      <c r="M24" s="1146"/>
      <c r="N24" s="1196"/>
      <c r="O24" s="1148"/>
      <c r="P24" s="1149"/>
      <c r="Q24" s="1150"/>
      <c r="R24" s="1151"/>
      <c r="S24" s="1197"/>
      <c r="T24" s="1198"/>
    </row>
    <row r="25" spans="1:20">
      <c r="A25" s="1182" t="s">
        <v>405</v>
      </c>
      <c r="B25" s="1183"/>
      <c r="C25" s="1143">
        <v>159</v>
      </c>
      <c r="D25" s="1184"/>
      <c r="E25" s="1194"/>
      <c r="F25" s="1186">
        <v>159</v>
      </c>
      <c r="G25" s="1463">
        <f t="shared" ref="G25:G26" si="0">C25-F25</f>
        <v>0</v>
      </c>
      <c r="H25" s="1195">
        <v>44259</v>
      </c>
      <c r="I25" s="1195"/>
      <c r="J25" s="1196"/>
      <c r="K25" s="1196">
        <v>44266</v>
      </c>
      <c r="L25" s="1214">
        <v>44294</v>
      </c>
      <c r="M25" s="1146"/>
      <c r="N25" s="1196"/>
      <c r="O25" s="1148"/>
      <c r="P25" s="1149"/>
      <c r="Q25" s="1150"/>
      <c r="R25" s="1151"/>
      <c r="S25" s="1197"/>
      <c r="T25" s="1198"/>
    </row>
    <row r="26" spans="1:20">
      <c r="A26" s="1387" t="s">
        <v>406</v>
      </c>
      <c r="B26" s="1390" t="s">
        <v>407</v>
      </c>
      <c r="C26" s="1388">
        <v>66</v>
      </c>
      <c r="D26" s="1184"/>
      <c r="E26" s="1194"/>
      <c r="F26" s="1393">
        <v>66</v>
      </c>
      <c r="G26" s="1463">
        <f t="shared" si="0"/>
        <v>0</v>
      </c>
      <c r="H26" s="1235">
        <v>45314</v>
      </c>
      <c r="I26" s="1236" t="s">
        <v>408</v>
      </c>
      <c r="J26" s="1235">
        <v>45320</v>
      </c>
      <c r="K26" s="1235">
        <v>45371</v>
      </c>
      <c r="L26" s="1214"/>
      <c r="M26" s="1146"/>
      <c r="N26" s="1196"/>
      <c r="O26" s="1148"/>
      <c r="P26" s="1149"/>
      <c r="Q26" s="1150"/>
      <c r="R26" s="1151"/>
      <c r="S26" s="1197"/>
      <c r="T26" s="1198"/>
    </row>
    <row r="27" spans="1:20" ht="19.5" customHeight="1">
      <c r="A27" s="1199" t="s">
        <v>409</v>
      </c>
      <c r="B27" s="1200">
        <v>73374.679999999993</v>
      </c>
      <c r="C27" s="1201"/>
      <c r="D27" s="1170">
        <f>SUM(C28:C43)</f>
        <v>73374.680000000008</v>
      </c>
      <c r="E27" s="1207">
        <f>B27-D27</f>
        <v>0</v>
      </c>
      <c r="F27" s="1204"/>
      <c r="G27" s="1464" cm="1">
        <f t="array" ref="G27">SUM(B27,-F28:F43)</f>
        <v>3.1832314562052488E-12</v>
      </c>
      <c r="H27" s="1159"/>
      <c r="I27" s="1159"/>
      <c r="J27" s="1160"/>
      <c r="K27" s="1160"/>
      <c r="L27" s="1215"/>
      <c r="M27" s="1159"/>
      <c r="N27" s="1160"/>
      <c r="O27" s="1162"/>
      <c r="P27" s="1163"/>
      <c r="Q27" s="1216"/>
      <c r="R27" s="1217"/>
      <c r="S27" s="1152">
        <v>40720.400000000001</v>
      </c>
      <c r="T27" s="1218"/>
    </row>
    <row r="28" spans="1:20" ht="19.5" customHeight="1">
      <c r="A28" s="1141" t="s">
        <v>410</v>
      </c>
      <c r="B28" s="1183"/>
      <c r="C28" s="1143">
        <v>17476.099999999999</v>
      </c>
      <c r="D28" s="1184"/>
      <c r="E28" s="1219"/>
      <c r="F28" s="1186">
        <v>17476.099999999999</v>
      </c>
      <c r="G28" s="1463">
        <f t="shared" ref="G28:G35" si="1">C28-F28</f>
        <v>0</v>
      </c>
      <c r="H28" s="1220">
        <v>44788</v>
      </c>
      <c r="I28" s="1220"/>
      <c r="J28" s="1188">
        <v>44788</v>
      </c>
      <c r="K28" s="1188">
        <v>44803</v>
      </c>
      <c r="L28" s="1001">
        <v>44854</v>
      </c>
      <c r="M28" s="1220"/>
      <c r="N28" s="1188"/>
      <c r="O28" s="1188"/>
      <c r="P28" s="1190"/>
      <c r="Q28" s="1150"/>
      <c r="R28" s="1151"/>
      <c r="S28" s="1221"/>
      <c r="T28" s="1222"/>
    </row>
    <row r="29" spans="1:20">
      <c r="A29" s="1141" t="s">
        <v>411</v>
      </c>
      <c r="B29" s="1183"/>
      <c r="C29" s="1143">
        <v>9791.6</v>
      </c>
      <c r="D29" s="1184"/>
      <c r="E29" s="1219"/>
      <c r="F29" s="1186">
        <v>9791.6</v>
      </c>
      <c r="G29" s="1463">
        <f t="shared" si="1"/>
        <v>0</v>
      </c>
      <c r="H29" s="1220">
        <v>44788</v>
      </c>
      <c r="I29" s="1220"/>
      <c r="J29" s="1188">
        <v>44788</v>
      </c>
      <c r="K29" s="1147">
        <v>44840</v>
      </c>
      <c r="L29" s="1001">
        <v>44854</v>
      </c>
      <c r="M29" s="1220"/>
      <c r="N29" s="1188"/>
      <c r="O29" s="1223"/>
      <c r="P29" s="1190"/>
      <c r="Q29" s="1150"/>
      <c r="R29" s="1151"/>
      <c r="S29" s="1221"/>
      <c r="T29" s="1222" t="s">
        <v>412</v>
      </c>
    </row>
    <row r="30" spans="1:20">
      <c r="A30" s="1141" t="s">
        <v>413</v>
      </c>
      <c r="B30" s="1183"/>
      <c r="C30" s="1143">
        <v>5346.95</v>
      </c>
      <c r="D30" s="1184"/>
      <c r="E30" s="1219"/>
      <c r="F30" s="1186">
        <v>5346.95</v>
      </c>
      <c r="G30" s="1463">
        <f t="shared" si="1"/>
        <v>0</v>
      </c>
      <c r="H30" s="1220">
        <v>44788</v>
      </c>
      <c r="I30" s="1220"/>
      <c r="J30" s="1188">
        <v>44789</v>
      </c>
      <c r="K30" s="1147">
        <v>44840</v>
      </c>
      <c r="L30" s="1001">
        <v>44854</v>
      </c>
      <c r="M30" s="1220"/>
      <c r="N30" s="1188"/>
      <c r="O30" s="1223"/>
      <c r="P30" s="1190"/>
      <c r="Q30" s="1150"/>
      <c r="R30" s="1151"/>
      <c r="S30" s="1221"/>
      <c r="T30" s="1222" t="s">
        <v>412</v>
      </c>
    </row>
    <row r="31" spans="1:20" ht="26.4">
      <c r="A31" s="1141" t="s">
        <v>414</v>
      </c>
      <c r="B31" s="1183"/>
      <c r="C31" s="1143">
        <v>14354.67</v>
      </c>
      <c r="D31" s="1184"/>
      <c r="E31" s="1219" t="s">
        <v>306</v>
      </c>
      <c r="F31" s="1186">
        <v>14354.67</v>
      </c>
      <c r="G31" s="1463">
        <f t="shared" si="1"/>
        <v>0</v>
      </c>
      <c r="H31" s="1220">
        <v>44874</v>
      </c>
      <c r="I31" s="1220"/>
      <c r="J31" s="1188">
        <v>44883</v>
      </c>
      <c r="K31" s="1188">
        <v>44950</v>
      </c>
      <c r="L31" s="1001">
        <v>44952</v>
      </c>
      <c r="M31" s="1220"/>
      <c r="N31" s="1188"/>
      <c r="O31" s="1223"/>
      <c r="P31" s="1190"/>
      <c r="Q31" s="1224"/>
      <c r="R31" s="1151"/>
      <c r="S31" s="1221"/>
      <c r="T31" s="1225" t="s">
        <v>415</v>
      </c>
    </row>
    <row r="32" spans="1:20">
      <c r="A32" s="1141" t="s">
        <v>416</v>
      </c>
      <c r="B32" s="1183"/>
      <c r="C32" s="1143">
        <v>2458.71</v>
      </c>
      <c r="D32" s="1184"/>
      <c r="E32" s="1219"/>
      <c r="F32" s="1186">
        <v>2458.71</v>
      </c>
      <c r="G32" s="1463">
        <f t="shared" si="1"/>
        <v>0</v>
      </c>
      <c r="H32" s="1220">
        <v>45018</v>
      </c>
      <c r="I32" s="1220"/>
      <c r="J32" s="1188">
        <v>45021</v>
      </c>
      <c r="K32" s="1188"/>
      <c r="L32" s="1001">
        <v>45106</v>
      </c>
      <c r="M32" s="1220"/>
      <c r="N32" s="1188"/>
      <c r="O32" s="1223"/>
      <c r="P32" s="1190"/>
      <c r="Q32" s="1224"/>
      <c r="R32" s="1151"/>
      <c r="S32" s="1221"/>
      <c r="T32" s="1225"/>
    </row>
    <row r="33" spans="1:20">
      <c r="A33" s="1141" t="s">
        <v>417</v>
      </c>
      <c r="B33" s="1183"/>
      <c r="C33" s="1143">
        <v>1310.82</v>
      </c>
      <c r="D33" s="1184"/>
      <c r="E33" s="1219"/>
      <c r="F33" s="1186">
        <v>1310.82</v>
      </c>
      <c r="G33" s="1463">
        <f t="shared" si="1"/>
        <v>0</v>
      </c>
      <c r="H33" s="1220">
        <v>45048</v>
      </c>
      <c r="I33" s="1220"/>
      <c r="J33" s="1188">
        <v>45050</v>
      </c>
      <c r="K33" s="1188"/>
      <c r="L33" s="1001">
        <v>45106</v>
      </c>
      <c r="M33" s="1220"/>
      <c r="N33" s="1188"/>
      <c r="O33" s="1223"/>
      <c r="P33" s="1190"/>
      <c r="Q33" s="1224"/>
      <c r="R33" s="1151"/>
      <c r="S33" s="1221"/>
      <c r="T33" s="1225"/>
    </row>
    <row r="34" spans="1:20">
      <c r="A34" s="1141" t="s">
        <v>418</v>
      </c>
      <c r="B34" s="1183"/>
      <c r="C34" s="1143">
        <v>1555</v>
      </c>
      <c r="D34" s="1184"/>
      <c r="E34" s="1219"/>
      <c r="F34" s="1186">
        <v>1555</v>
      </c>
      <c r="G34" s="1463">
        <f t="shared" si="1"/>
        <v>0</v>
      </c>
      <c r="H34" s="1220">
        <v>45043</v>
      </c>
      <c r="I34" s="1220"/>
      <c r="J34" s="1188">
        <v>45055</v>
      </c>
      <c r="K34" s="1188">
        <v>45061</v>
      </c>
      <c r="L34" s="1001">
        <v>45124</v>
      </c>
      <c r="M34" s="1220"/>
      <c r="N34" s="1188"/>
      <c r="O34" s="1223"/>
      <c r="P34" s="1190"/>
      <c r="Q34" s="1224"/>
      <c r="R34" s="1151"/>
      <c r="S34" s="1221"/>
      <c r="T34" s="1225"/>
    </row>
    <row r="35" spans="1:20">
      <c r="A35" s="1141" t="s">
        <v>419</v>
      </c>
      <c r="B35" s="1183"/>
      <c r="C35" s="1143">
        <v>942.06</v>
      </c>
      <c r="D35" s="1184"/>
      <c r="E35" s="1219"/>
      <c r="F35" s="1186">
        <v>942.06</v>
      </c>
      <c r="G35" s="1463">
        <f t="shared" si="1"/>
        <v>0</v>
      </c>
      <c r="H35" s="1220">
        <v>45050</v>
      </c>
      <c r="I35" s="1220"/>
      <c r="J35" s="1188">
        <v>45055</v>
      </c>
      <c r="K35" s="1188">
        <v>45061</v>
      </c>
      <c r="L35" s="1001">
        <v>45106</v>
      </c>
      <c r="M35" s="1220"/>
      <c r="N35" s="1188"/>
      <c r="O35" s="1223"/>
      <c r="P35" s="1190"/>
      <c r="Q35" s="1224"/>
      <c r="R35" s="1151"/>
      <c r="S35" s="1221"/>
      <c r="T35" s="1225" t="s">
        <v>420</v>
      </c>
    </row>
    <row r="36" spans="1:20">
      <c r="A36" s="1141" t="s">
        <v>421</v>
      </c>
      <c r="B36" s="1183"/>
      <c r="C36" s="1143">
        <v>310.56</v>
      </c>
      <c r="D36" s="1184"/>
      <c r="E36" s="1219"/>
      <c r="F36" s="1186">
        <v>310.56</v>
      </c>
      <c r="G36" s="1463">
        <f t="shared" ref="G36:G43" si="2">C36-F36</f>
        <v>0</v>
      </c>
      <c r="H36" s="1220">
        <v>45021</v>
      </c>
      <c r="I36" s="1220"/>
      <c r="J36" s="1188">
        <v>45021</v>
      </c>
      <c r="K36" s="1188"/>
      <c r="L36" s="1001"/>
      <c r="M36" s="1220"/>
      <c r="N36" s="1188"/>
      <c r="O36" s="1223"/>
      <c r="P36" s="1190"/>
      <c r="Q36" s="1224"/>
      <c r="R36" s="1151"/>
      <c r="S36" s="1221"/>
      <c r="T36" s="1225"/>
    </row>
    <row r="37" spans="1:20">
      <c r="A37" s="1226" t="s">
        <v>422</v>
      </c>
      <c r="B37" s="1227"/>
      <c r="C37" s="1228">
        <v>1317.85</v>
      </c>
      <c r="D37" s="1229"/>
      <c r="E37" s="1229"/>
      <c r="F37" s="1205">
        <v>1317.85</v>
      </c>
      <c r="G37" s="1463">
        <f t="shared" si="2"/>
        <v>0</v>
      </c>
      <c r="H37" s="1230">
        <v>45124</v>
      </c>
      <c r="I37" s="1230" t="s">
        <v>423</v>
      </c>
      <c r="J37" s="1230">
        <v>45125</v>
      </c>
      <c r="K37" s="1230"/>
      <c r="L37" s="1231">
        <v>45190</v>
      </c>
      <c r="M37" s="1230"/>
      <c r="N37" s="1230"/>
      <c r="O37" s="1230"/>
      <c r="P37" s="1230"/>
      <c r="Q37" s="1232"/>
      <c r="R37" s="1233"/>
      <c r="S37" s="1234"/>
      <c r="T37" s="1232"/>
    </row>
    <row r="38" spans="1:20">
      <c r="A38" s="1383" t="s">
        <v>424</v>
      </c>
      <c r="C38" s="1228">
        <v>0</v>
      </c>
      <c r="E38" s="1206"/>
      <c r="F38" s="1205">
        <v>0</v>
      </c>
      <c r="G38" s="1463">
        <f t="shared" si="2"/>
        <v>0</v>
      </c>
      <c r="H38" s="1384">
        <v>45124</v>
      </c>
      <c r="I38" s="1384" t="s">
        <v>425</v>
      </c>
      <c r="J38" s="1384">
        <v>45125</v>
      </c>
      <c r="K38" s="1230"/>
      <c r="L38" s="1231"/>
      <c r="M38" s="1230"/>
      <c r="N38" s="1230"/>
      <c r="O38" s="1230"/>
      <c r="P38" s="1230"/>
      <c r="Q38" s="1232"/>
      <c r="R38" s="1233"/>
      <c r="S38" s="1234"/>
      <c r="T38" s="1232"/>
    </row>
    <row r="39" spans="1:20">
      <c r="A39" s="1226" t="s">
        <v>426</v>
      </c>
      <c r="C39" s="1228">
        <v>1151.3699999999999</v>
      </c>
      <c r="F39" s="1205">
        <v>1151.3699999999999</v>
      </c>
      <c r="G39" s="1463">
        <f t="shared" si="2"/>
        <v>0</v>
      </c>
      <c r="H39" s="1235">
        <v>45148</v>
      </c>
      <c r="I39" s="1236" t="s">
        <v>427</v>
      </c>
      <c r="J39" s="1235">
        <v>45153</v>
      </c>
      <c r="K39" s="1235">
        <v>45201</v>
      </c>
      <c r="L39" s="1235">
        <v>45204</v>
      </c>
    </row>
    <row r="40" spans="1:20">
      <c r="A40" s="1226" t="s">
        <v>428</v>
      </c>
      <c r="C40" s="1228">
        <v>478.01</v>
      </c>
      <c r="F40" s="1205">
        <v>478.01</v>
      </c>
      <c r="G40" s="1463">
        <f t="shared" si="2"/>
        <v>0</v>
      </c>
      <c r="H40" s="1235">
        <v>45260</v>
      </c>
      <c r="I40" s="1236" t="s">
        <v>429</v>
      </c>
      <c r="J40" s="1235">
        <v>45264</v>
      </c>
      <c r="K40" s="1235">
        <v>45317</v>
      </c>
      <c r="L40" s="1235">
        <v>45362</v>
      </c>
    </row>
    <row r="41" spans="1:20">
      <c r="A41" s="1226" t="s">
        <v>430</v>
      </c>
      <c r="C41" s="1228">
        <v>15903</v>
      </c>
      <c r="F41" s="1205">
        <v>15903</v>
      </c>
      <c r="G41" s="1463">
        <f t="shared" si="2"/>
        <v>0</v>
      </c>
      <c r="H41" s="1235">
        <v>45224</v>
      </c>
      <c r="I41" s="1230" t="s">
        <v>431</v>
      </c>
      <c r="J41" s="1235">
        <v>45224</v>
      </c>
      <c r="K41" s="1235">
        <v>45313</v>
      </c>
    </row>
    <row r="42" spans="1:20">
      <c r="A42" s="1226" t="s">
        <v>432</v>
      </c>
      <c r="C42" s="1228">
        <v>368.99</v>
      </c>
      <c r="F42" s="1205">
        <v>368.99</v>
      </c>
      <c r="G42" s="1463">
        <f t="shared" si="2"/>
        <v>0</v>
      </c>
      <c r="H42" s="1235">
        <v>45387</v>
      </c>
      <c r="I42" s="1236" t="s">
        <v>433</v>
      </c>
      <c r="J42" s="1235">
        <v>45357</v>
      </c>
      <c r="K42" s="1235">
        <v>45365</v>
      </c>
    </row>
    <row r="43" spans="1:20">
      <c r="A43" s="1389" t="s">
        <v>406</v>
      </c>
      <c r="B43" s="1390" t="s">
        <v>407</v>
      </c>
      <c r="C43" s="1391">
        <v>608.99</v>
      </c>
      <c r="F43" s="1424">
        <v>608.99</v>
      </c>
      <c r="G43" s="1463">
        <f t="shared" si="2"/>
        <v>0</v>
      </c>
      <c r="H43" s="1235">
        <v>45314</v>
      </c>
      <c r="I43" s="1236" t="s">
        <v>408</v>
      </c>
      <c r="J43" s="1235">
        <v>45320</v>
      </c>
      <c r="K43" s="1235">
        <v>45371</v>
      </c>
    </row>
    <row r="44" spans="1:20" ht="19.5" customHeight="1">
      <c r="A44" s="1199" t="s">
        <v>335</v>
      </c>
      <c r="B44" s="1200">
        <v>25000</v>
      </c>
      <c r="C44" s="1201"/>
      <c r="D44" s="1170">
        <f>SUM(C45:C60)</f>
        <v>25000.000000000015</v>
      </c>
      <c r="E44" s="1207">
        <f>B44-D44</f>
        <v>0</v>
      </c>
      <c r="F44" s="1237"/>
      <c r="G44" s="1464" cm="1">
        <f t="array" ref="G44">SUM(B44,-F45:F60)</f>
        <v>1.0516032489249483E-12</v>
      </c>
      <c r="H44" s="1159"/>
      <c r="I44" s="1159"/>
      <c r="J44" s="1160"/>
      <c r="K44" s="1160"/>
      <c r="L44" s="1161"/>
      <c r="M44" s="1159"/>
      <c r="N44" s="1160"/>
      <c r="O44" s="1162"/>
      <c r="P44" s="1163"/>
      <c r="Q44" s="1216"/>
      <c r="R44" s="1217"/>
      <c r="S44" s="1152">
        <v>25637.24</v>
      </c>
      <c r="T44" s="1218" t="s">
        <v>434</v>
      </c>
    </row>
    <row r="45" spans="1:20" ht="19.5" customHeight="1">
      <c r="A45" s="1141" t="s">
        <v>435</v>
      </c>
      <c r="B45" s="1142"/>
      <c r="C45" s="1143">
        <v>3500</v>
      </c>
      <c r="D45" s="1184"/>
      <c r="E45" s="1219"/>
      <c r="F45" s="1186">
        <v>3500</v>
      </c>
      <c r="G45" s="1463">
        <f t="shared" ref="G45:G52" si="3">C45-F45</f>
        <v>0</v>
      </c>
      <c r="H45" s="1220" t="s">
        <v>320</v>
      </c>
      <c r="I45" s="1220"/>
      <c r="J45" s="1188" t="s">
        <v>320</v>
      </c>
      <c r="K45" s="1188">
        <v>44562</v>
      </c>
      <c r="L45" s="1001">
        <v>44588</v>
      </c>
      <c r="M45" s="1220"/>
      <c r="N45" s="1188"/>
      <c r="O45" s="1223"/>
      <c r="P45" s="1190"/>
      <c r="Q45" s="1224"/>
      <c r="R45" s="1151"/>
      <c r="S45" s="1221"/>
      <c r="T45" s="1225" t="s">
        <v>436</v>
      </c>
    </row>
    <row r="46" spans="1:20" ht="19.5" customHeight="1">
      <c r="A46" s="1141" t="s">
        <v>437</v>
      </c>
      <c r="B46" s="1142"/>
      <c r="C46" s="1143">
        <v>3500</v>
      </c>
      <c r="D46" s="1184"/>
      <c r="E46" s="1219"/>
      <c r="F46" s="1186">
        <v>3500</v>
      </c>
      <c r="G46" s="1463">
        <f>C46-F46</f>
        <v>0</v>
      </c>
      <c r="H46" s="1220" t="s">
        <v>320</v>
      </c>
      <c r="I46" s="1220"/>
      <c r="J46" s="1188" t="s">
        <v>320</v>
      </c>
      <c r="K46" s="1188">
        <v>44750</v>
      </c>
      <c r="L46" s="1001">
        <v>44756</v>
      </c>
      <c r="M46" s="1220"/>
      <c r="N46" s="1188"/>
      <c r="O46" s="1223"/>
      <c r="P46" s="1190"/>
      <c r="Q46" s="1224"/>
      <c r="R46" s="1151"/>
      <c r="S46" s="1221"/>
      <c r="T46" s="1225"/>
    </row>
    <row r="47" spans="1:20">
      <c r="A47" s="1141" t="s">
        <v>438</v>
      </c>
      <c r="B47" s="1142"/>
      <c r="C47" s="1143">
        <v>4428</v>
      </c>
      <c r="D47" s="1184"/>
      <c r="E47" s="1219" t="s">
        <v>340</v>
      </c>
      <c r="F47" s="1186">
        <v>4428</v>
      </c>
      <c r="G47" s="1463">
        <f t="shared" si="3"/>
        <v>0</v>
      </c>
      <c r="H47" s="1220" t="s">
        <v>320</v>
      </c>
      <c r="I47" s="1220"/>
      <c r="J47" s="1188" t="s">
        <v>320</v>
      </c>
      <c r="K47" s="1188">
        <v>44503</v>
      </c>
      <c r="L47" s="1001">
        <v>44504</v>
      </c>
      <c r="M47" s="1220"/>
      <c r="N47" s="1188"/>
      <c r="O47" s="1223"/>
      <c r="P47" s="1190"/>
      <c r="Q47" s="1224"/>
      <c r="R47" s="1151"/>
      <c r="S47" s="1221"/>
      <c r="T47" s="1225"/>
    </row>
    <row r="48" spans="1:20">
      <c r="A48" s="1141" t="s">
        <v>439</v>
      </c>
      <c r="B48" s="1142"/>
      <c r="C48" s="1143">
        <v>4500</v>
      </c>
      <c r="D48" s="1184"/>
      <c r="E48" s="1219"/>
      <c r="F48" s="1186">
        <v>4500</v>
      </c>
      <c r="G48" s="1463">
        <f t="shared" si="3"/>
        <v>0</v>
      </c>
      <c r="H48" s="1220" t="s">
        <v>320</v>
      </c>
      <c r="I48" s="1220"/>
      <c r="J48" s="1188" t="s">
        <v>320</v>
      </c>
      <c r="K48" s="1188">
        <v>44536</v>
      </c>
      <c r="L48" s="1001">
        <v>44546</v>
      </c>
      <c r="M48" s="1220"/>
      <c r="N48" s="1188"/>
      <c r="O48" s="1223"/>
      <c r="P48" s="1190"/>
      <c r="Q48" s="1224"/>
      <c r="R48" s="1151"/>
      <c r="S48" s="1221"/>
      <c r="T48" s="1225" t="s">
        <v>342</v>
      </c>
    </row>
    <row r="49" spans="1:21">
      <c r="A49" s="1141" t="s">
        <v>440</v>
      </c>
      <c r="B49" s="1142"/>
      <c r="C49" s="1143">
        <v>1933.4</v>
      </c>
      <c r="D49" s="1184"/>
      <c r="E49" s="1219"/>
      <c r="F49" s="1186">
        <v>1933.4</v>
      </c>
      <c r="G49" s="1463">
        <f>C49-F49</f>
        <v>0</v>
      </c>
      <c r="H49" s="1220">
        <v>44973</v>
      </c>
      <c r="I49" s="1220"/>
      <c r="J49" s="1188">
        <v>44973</v>
      </c>
      <c r="K49" s="1188">
        <v>45051</v>
      </c>
      <c r="L49" s="1001">
        <v>45064</v>
      </c>
      <c r="M49" s="1220"/>
      <c r="N49" s="1188"/>
      <c r="O49" s="1223"/>
      <c r="P49" s="1190"/>
      <c r="Q49" s="1224"/>
      <c r="R49" s="1151"/>
      <c r="S49" s="1221"/>
      <c r="T49" s="1225" t="s">
        <v>441</v>
      </c>
    </row>
    <row r="50" spans="1:21" ht="26.4">
      <c r="A50" s="1141" t="s">
        <v>442</v>
      </c>
      <c r="B50" s="1142" t="s">
        <v>443</v>
      </c>
      <c r="C50" s="1143">
        <v>0</v>
      </c>
      <c r="D50" s="1184"/>
      <c r="E50" s="1219"/>
      <c r="F50" s="1186">
        <v>0</v>
      </c>
      <c r="G50" s="1463">
        <f t="shared" si="3"/>
        <v>0</v>
      </c>
      <c r="H50" s="1220" t="s">
        <v>320</v>
      </c>
      <c r="I50" s="1220"/>
      <c r="J50" s="1188">
        <v>410252</v>
      </c>
      <c r="K50" s="1188">
        <v>45051</v>
      </c>
      <c r="L50" s="1001">
        <v>45064</v>
      </c>
      <c r="M50" s="1220"/>
      <c r="N50" s="1188"/>
      <c r="O50" s="1223"/>
      <c r="P50" s="1190"/>
      <c r="Q50" s="1224"/>
      <c r="R50" s="1151"/>
      <c r="S50" s="1221"/>
      <c r="T50" s="1225" t="s">
        <v>444</v>
      </c>
    </row>
    <row r="51" spans="1:21">
      <c r="A51" s="1389" t="s">
        <v>406</v>
      </c>
      <c r="B51" s="1390" t="s">
        <v>407</v>
      </c>
      <c r="C51" s="1388">
        <v>761.1</v>
      </c>
      <c r="D51" s="1184"/>
      <c r="E51" s="1219"/>
      <c r="F51" s="1393">
        <v>761.1</v>
      </c>
      <c r="G51" s="1463">
        <f t="shared" ref="G51" si="4">C51-F51</f>
        <v>0</v>
      </c>
      <c r="H51" s="1235">
        <v>45314</v>
      </c>
      <c r="I51" s="1236" t="s">
        <v>408</v>
      </c>
      <c r="J51" s="1235">
        <v>45320</v>
      </c>
      <c r="K51" s="1235">
        <v>45371</v>
      </c>
      <c r="L51" s="1001"/>
      <c r="M51" s="1220"/>
      <c r="N51" s="1188"/>
      <c r="O51" s="1223"/>
      <c r="P51" s="1190"/>
      <c r="Q51" s="1224"/>
      <c r="R51" s="1151"/>
      <c r="S51" s="1221"/>
      <c r="T51" s="1225"/>
    </row>
    <row r="52" spans="1:21">
      <c r="A52" s="1141" t="s">
        <v>445</v>
      </c>
      <c r="B52" s="1142"/>
      <c r="C52" s="1143">
        <v>769.24</v>
      </c>
      <c r="D52" s="1184"/>
      <c r="E52" s="1219"/>
      <c r="F52" s="1187">
        <v>769.24</v>
      </c>
      <c r="G52" s="1463">
        <f t="shared" si="3"/>
        <v>0</v>
      </c>
      <c r="H52" s="1220" t="s">
        <v>320</v>
      </c>
      <c r="I52" s="1220"/>
      <c r="J52" s="1220" t="s">
        <v>320</v>
      </c>
      <c r="K52" s="1188">
        <v>45010</v>
      </c>
      <c r="L52" s="1001">
        <v>45064</v>
      </c>
      <c r="M52" s="1220"/>
      <c r="N52" s="1188"/>
      <c r="O52" s="1223"/>
      <c r="P52" s="1190"/>
      <c r="Q52" s="1224"/>
      <c r="R52" s="1151"/>
      <c r="S52" s="1221"/>
      <c r="T52" s="1225" t="s">
        <v>446</v>
      </c>
    </row>
    <row r="53" spans="1:21">
      <c r="A53" s="1141" t="s">
        <v>447</v>
      </c>
      <c r="B53" s="1142"/>
      <c r="C53" s="1143">
        <v>769.24</v>
      </c>
      <c r="D53" s="1184"/>
      <c r="E53" s="1219"/>
      <c r="F53" s="1187">
        <v>769.24</v>
      </c>
      <c r="G53" s="1463">
        <f t="shared" ref="G53:G58" si="5">C53-F53</f>
        <v>0</v>
      </c>
      <c r="H53" s="1220" t="s">
        <v>320</v>
      </c>
      <c r="I53" s="1220"/>
      <c r="J53" s="1220" t="s">
        <v>320</v>
      </c>
      <c r="K53" s="1188">
        <v>45010</v>
      </c>
      <c r="L53" s="1001">
        <v>45064</v>
      </c>
      <c r="M53" s="1220"/>
      <c r="N53" s="1188"/>
      <c r="O53" s="1223"/>
      <c r="P53" s="1190"/>
      <c r="Q53" s="1224"/>
      <c r="R53" s="1151"/>
      <c r="S53" s="1221"/>
      <c r="T53" s="1225" t="s">
        <v>448</v>
      </c>
    </row>
    <row r="54" spans="1:21">
      <c r="A54" s="1141" t="s">
        <v>449</v>
      </c>
      <c r="B54" s="1142"/>
      <c r="C54" s="1143">
        <v>769.24</v>
      </c>
      <c r="D54" s="1184"/>
      <c r="E54" s="1219"/>
      <c r="F54" s="1187">
        <v>769.24</v>
      </c>
      <c r="G54" s="1463">
        <f t="shared" si="5"/>
        <v>0</v>
      </c>
      <c r="H54" s="1220" t="s">
        <v>320</v>
      </c>
      <c r="I54" s="1220"/>
      <c r="J54" s="1220" t="s">
        <v>320</v>
      </c>
      <c r="K54" s="1188">
        <v>45010</v>
      </c>
      <c r="L54" s="1001">
        <v>45064</v>
      </c>
      <c r="M54" s="1220"/>
      <c r="N54" s="1188"/>
      <c r="O54" s="1223"/>
      <c r="P54" s="1190"/>
      <c r="Q54" s="1224"/>
      <c r="R54" s="1151"/>
      <c r="S54" s="1221"/>
      <c r="T54" s="1225" t="s">
        <v>450</v>
      </c>
    </row>
    <row r="55" spans="1:21">
      <c r="A55" s="1141" t="s">
        <v>451</v>
      </c>
      <c r="B55" s="1142"/>
      <c r="C55" s="1143">
        <v>769.24</v>
      </c>
      <c r="D55" s="1184"/>
      <c r="E55" s="1219"/>
      <c r="F55" s="1187">
        <v>769.24</v>
      </c>
      <c r="G55" s="1463">
        <f t="shared" si="5"/>
        <v>0</v>
      </c>
      <c r="H55" s="1220" t="s">
        <v>320</v>
      </c>
      <c r="I55" s="1220"/>
      <c r="J55" s="1220" t="s">
        <v>320</v>
      </c>
      <c r="K55" s="1188">
        <v>45010</v>
      </c>
      <c r="L55" s="1001">
        <v>45064</v>
      </c>
      <c r="M55" s="1220"/>
      <c r="N55" s="1188"/>
      <c r="O55" s="1223"/>
      <c r="P55" s="1190"/>
      <c r="Q55" s="1224"/>
      <c r="R55" s="1151"/>
      <c r="S55" s="1221"/>
      <c r="T55" s="1225" t="s">
        <v>452</v>
      </c>
    </row>
    <row r="56" spans="1:21">
      <c r="A56" s="1141" t="s">
        <v>453</v>
      </c>
      <c r="B56" s="1142"/>
      <c r="C56" s="1143">
        <v>769.24</v>
      </c>
      <c r="D56" s="1184"/>
      <c r="E56" s="1219"/>
      <c r="F56" s="1187">
        <v>769.24</v>
      </c>
      <c r="G56" s="1463">
        <f t="shared" si="5"/>
        <v>0</v>
      </c>
      <c r="H56" s="1220" t="s">
        <v>320</v>
      </c>
      <c r="I56" s="1220"/>
      <c r="J56" s="1220" t="s">
        <v>320</v>
      </c>
      <c r="K56" s="1188">
        <v>45010</v>
      </c>
      <c r="L56" s="1001">
        <v>45064</v>
      </c>
      <c r="M56" s="1220"/>
      <c r="N56" s="1188"/>
      <c r="O56" s="1223"/>
      <c r="P56" s="1190"/>
      <c r="Q56" s="1224"/>
      <c r="R56" s="1151"/>
      <c r="S56" s="1221"/>
      <c r="T56" s="1225" t="s">
        <v>454</v>
      </c>
    </row>
    <row r="57" spans="1:21">
      <c r="A57" s="1141" t="s">
        <v>455</v>
      </c>
      <c r="B57" s="1142"/>
      <c r="C57" s="1143">
        <v>769.24</v>
      </c>
      <c r="D57" s="1184"/>
      <c r="E57" s="1219"/>
      <c r="F57" s="1187">
        <v>769.24</v>
      </c>
      <c r="G57" s="1463">
        <f t="shared" si="5"/>
        <v>0</v>
      </c>
      <c r="H57" s="1220" t="s">
        <v>320</v>
      </c>
      <c r="I57" s="1220"/>
      <c r="J57" s="1188" t="s">
        <v>320</v>
      </c>
      <c r="K57" s="1188">
        <v>45010</v>
      </c>
      <c r="L57" s="1001">
        <v>45064</v>
      </c>
      <c r="M57" s="1220"/>
      <c r="N57" s="1188"/>
      <c r="O57" s="1223"/>
      <c r="P57" s="1190"/>
      <c r="Q57" s="1224"/>
      <c r="R57" s="1151"/>
      <c r="S57" s="1221"/>
      <c r="T57" s="1225" t="s">
        <v>456</v>
      </c>
    </row>
    <row r="58" spans="1:21">
      <c r="A58" s="1141" t="s">
        <v>457</v>
      </c>
      <c r="B58" s="1142"/>
      <c r="C58" s="1143">
        <v>769.24</v>
      </c>
      <c r="D58" s="1184"/>
      <c r="E58" s="1219"/>
      <c r="F58" s="1187">
        <v>769.24</v>
      </c>
      <c r="G58" s="1463">
        <f t="shared" si="5"/>
        <v>0</v>
      </c>
      <c r="H58" s="1220" t="s">
        <v>49</v>
      </c>
      <c r="I58" s="1220"/>
      <c r="J58" s="1220" t="s">
        <v>49</v>
      </c>
      <c r="K58" s="1188">
        <v>45012</v>
      </c>
      <c r="L58" s="1001">
        <v>45104</v>
      </c>
      <c r="M58" s="1220"/>
      <c r="N58" s="1188"/>
      <c r="O58" s="1223"/>
      <c r="P58" s="1190"/>
      <c r="Q58" s="1224"/>
      <c r="R58" s="1151"/>
      <c r="S58" s="1221"/>
      <c r="T58" s="1225" t="s">
        <v>458</v>
      </c>
    </row>
    <row r="59" spans="1:21">
      <c r="A59" s="1141" t="s">
        <v>459</v>
      </c>
      <c r="B59" s="1142"/>
      <c r="C59" s="1143">
        <v>769.24</v>
      </c>
      <c r="D59" s="1184"/>
      <c r="E59" s="1219"/>
      <c r="F59" s="1187">
        <v>769.24</v>
      </c>
      <c r="G59" s="1463">
        <f t="shared" ref="G59:G60" si="6">C59-F59</f>
        <v>0</v>
      </c>
      <c r="H59" s="1220" t="s">
        <v>49</v>
      </c>
      <c r="I59" s="1220"/>
      <c r="J59" s="1220" t="s">
        <v>49</v>
      </c>
      <c r="K59" s="1188">
        <v>45026</v>
      </c>
      <c r="L59" s="1001">
        <v>45104</v>
      </c>
      <c r="M59" s="1220"/>
      <c r="N59" s="1188"/>
      <c r="O59" s="1223"/>
      <c r="P59" s="1190"/>
      <c r="Q59" s="1224"/>
      <c r="R59" s="1151"/>
      <c r="S59" s="1221"/>
      <c r="T59" s="1225" t="s">
        <v>460</v>
      </c>
    </row>
    <row r="60" spans="1:21">
      <c r="A60" s="1141" t="s">
        <v>461</v>
      </c>
      <c r="B60" s="1142"/>
      <c r="C60" s="1143">
        <v>223.58</v>
      </c>
      <c r="D60" s="1184"/>
      <c r="E60" s="1219"/>
      <c r="F60" s="1187">
        <v>223.58</v>
      </c>
      <c r="G60" s="1463">
        <f t="shared" si="6"/>
        <v>0</v>
      </c>
      <c r="H60" s="1220" t="s">
        <v>49</v>
      </c>
      <c r="I60" s="1220"/>
      <c r="J60" s="1220" t="s">
        <v>49</v>
      </c>
      <c r="K60" s="1188">
        <v>45113</v>
      </c>
      <c r="L60" s="1001">
        <v>45114</v>
      </c>
      <c r="M60" s="1220"/>
      <c r="N60" s="1188"/>
      <c r="O60" s="1223"/>
      <c r="P60" s="1190"/>
      <c r="Q60" s="1224"/>
      <c r="R60" s="1151"/>
      <c r="S60" s="1221"/>
      <c r="T60" s="1238" t="s">
        <v>462</v>
      </c>
      <c r="U60" s="1120" t="s">
        <v>463</v>
      </c>
    </row>
    <row r="61" spans="1:21">
      <c r="A61" s="1239" t="s">
        <v>464</v>
      </c>
      <c r="B61" s="1200">
        <v>25611.61</v>
      </c>
      <c r="C61" s="1201"/>
      <c r="D61" s="1170">
        <f>SUM(C62:C72)</f>
        <v>25611.61</v>
      </c>
      <c r="E61" s="1207">
        <f>B61-D61</f>
        <v>0</v>
      </c>
      <c r="F61" s="1204"/>
      <c r="G61" s="1465" cm="1">
        <f t="array" ref="G61">SUM(B61,-F62:F72)</f>
        <v>0</v>
      </c>
      <c r="H61" s="1159"/>
      <c r="I61" s="1159"/>
      <c r="J61" s="1160"/>
      <c r="K61" s="1160"/>
      <c r="L61" s="1161"/>
      <c r="M61" s="1159"/>
      <c r="N61" s="1160"/>
      <c r="O61" s="1162"/>
      <c r="P61" s="1163"/>
      <c r="Q61" s="1164"/>
      <c r="R61" s="1217"/>
      <c r="S61" s="1152">
        <v>37449.760000000002</v>
      </c>
    </row>
    <row r="62" spans="1:21">
      <c r="A62" s="1141"/>
      <c r="B62" s="1240"/>
      <c r="C62" s="1241"/>
      <c r="D62" s="1242"/>
      <c r="E62" s="1243"/>
      <c r="F62" s="1186"/>
      <c r="G62" s="1463">
        <f t="shared" ref="G62:G72" si="7">C62-F62</f>
        <v>0</v>
      </c>
      <c r="H62" s="1220"/>
      <c r="I62" s="1220"/>
      <c r="J62" s="1188"/>
      <c r="K62" s="1188"/>
      <c r="L62" s="1001"/>
      <c r="M62" s="1220"/>
      <c r="N62" s="1188"/>
      <c r="O62" s="1188"/>
      <c r="P62" s="1190"/>
      <c r="Q62" s="1224"/>
      <c r="R62" s="1151"/>
      <c r="S62" s="1244"/>
      <c r="T62" s="1245" t="s">
        <v>354</v>
      </c>
    </row>
    <row r="63" spans="1:21" ht="26.4">
      <c r="A63" s="1141" t="s">
        <v>465</v>
      </c>
      <c r="B63" s="1142"/>
      <c r="C63" s="1143">
        <v>6220</v>
      </c>
      <c r="D63" s="1241"/>
      <c r="E63" s="1243"/>
      <c r="F63" s="1186">
        <v>6220</v>
      </c>
      <c r="G63" s="1463">
        <f>C63-F63</f>
        <v>0</v>
      </c>
      <c r="H63" s="1220" t="s">
        <v>320</v>
      </c>
      <c r="I63" s="1220"/>
      <c r="J63" s="1188" t="s">
        <v>320</v>
      </c>
      <c r="K63" s="1188">
        <v>44411</v>
      </c>
      <c r="L63" s="1001">
        <v>44434</v>
      </c>
      <c r="M63" s="1220"/>
      <c r="N63" s="1188"/>
      <c r="O63" s="1188"/>
      <c r="P63" s="1190"/>
      <c r="Q63" s="1224"/>
      <c r="R63" s="1151"/>
      <c r="S63" s="1244"/>
      <c r="T63" s="1225"/>
    </row>
    <row r="64" spans="1:21">
      <c r="A64" s="1141" t="s">
        <v>466</v>
      </c>
      <c r="B64" s="1142"/>
      <c r="C64" s="1143">
        <v>3362</v>
      </c>
      <c r="D64" s="1242"/>
      <c r="E64" s="1243"/>
      <c r="F64" s="1186">
        <v>3362</v>
      </c>
      <c r="G64" s="1463">
        <f>C64-F64</f>
        <v>0</v>
      </c>
      <c r="H64" s="1220" t="s">
        <v>320</v>
      </c>
      <c r="I64" s="1220"/>
      <c r="J64" s="1188" t="s">
        <v>320</v>
      </c>
      <c r="K64" s="1188">
        <v>44342</v>
      </c>
      <c r="L64" s="1001">
        <v>44350</v>
      </c>
      <c r="M64" s="1220"/>
      <c r="N64" s="1188"/>
      <c r="O64" s="1223"/>
      <c r="P64" s="1190"/>
      <c r="Q64" s="1224"/>
      <c r="R64" s="1151"/>
      <c r="S64" s="1244"/>
      <c r="T64" s="1225"/>
    </row>
    <row r="65" spans="1:20">
      <c r="A65" s="1269" t="s">
        <v>467</v>
      </c>
      <c r="B65" s="1392" t="s">
        <v>468</v>
      </c>
      <c r="C65" s="1388">
        <v>1205</v>
      </c>
      <c r="D65" s="1392" t="s">
        <v>469</v>
      </c>
      <c r="E65" s="1144"/>
      <c r="F65" s="1393">
        <v>1205</v>
      </c>
      <c r="G65" s="1463">
        <v>0</v>
      </c>
      <c r="H65" s="1235">
        <v>45314</v>
      </c>
      <c r="I65" s="1236" t="s">
        <v>408</v>
      </c>
      <c r="J65" s="1235">
        <v>45320</v>
      </c>
      <c r="K65" s="1235">
        <v>45371</v>
      </c>
      <c r="L65" s="1001"/>
      <c r="M65" s="1220"/>
      <c r="N65" s="1188"/>
      <c r="O65" s="1223"/>
      <c r="P65" s="1190"/>
      <c r="Q65" s="1224"/>
      <c r="R65" s="1151"/>
      <c r="S65" s="1244"/>
      <c r="T65" s="1225"/>
    </row>
    <row r="66" spans="1:20">
      <c r="A66" s="1141" t="s">
        <v>470</v>
      </c>
      <c r="B66" s="1142"/>
      <c r="C66" s="1143">
        <v>475</v>
      </c>
      <c r="D66" s="1184"/>
      <c r="E66" s="1219"/>
      <c r="F66" s="1186">
        <v>475</v>
      </c>
      <c r="G66" s="1463">
        <f t="shared" si="7"/>
        <v>0</v>
      </c>
      <c r="H66" s="1220" t="s">
        <v>320</v>
      </c>
      <c r="I66" s="1220"/>
      <c r="J66" s="1188" t="s">
        <v>320</v>
      </c>
      <c r="K66" s="1188">
        <v>44665</v>
      </c>
      <c r="L66" s="1001">
        <v>44686</v>
      </c>
      <c r="M66" s="1220"/>
      <c r="N66" s="1188"/>
      <c r="O66" s="1223"/>
      <c r="P66" s="1190"/>
      <c r="Q66" s="1224"/>
      <c r="R66" s="1151"/>
      <c r="S66" s="1244"/>
      <c r="T66" s="1225"/>
    </row>
    <row r="67" spans="1:20">
      <c r="A67" s="1141" t="s">
        <v>471</v>
      </c>
      <c r="B67" s="1183"/>
      <c r="C67" s="1143">
        <v>7821.59</v>
      </c>
      <c r="D67" s="1184"/>
      <c r="E67" s="1219"/>
      <c r="F67" s="1186">
        <v>7821.59</v>
      </c>
      <c r="G67" s="1463">
        <f t="shared" si="7"/>
        <v>0</v>
      </c>
      <c r="H67" s="1220">
        <v>44606</v>
      </c>
      <c r="I67" s="1220"/>
      <c r="J67" s="1188">
        <v>44614</v>
      </c>
      <c r="K67" s="1188">
        <v>44630</v>
      </c>
      <c r="L67" s="1001">
        <v>44658</v>
      </c>
      <c r="M67" s="1220"/>
      <c r="N67" s="1188"/>
      <c r="O67" s="1223"/>
      <c r="P67" s="1190"/>
      <c r="Q67" s="1224"/>
      <c r="R67" s="1151"/>
      <c r="S67" s="1244"/>
      <c r="T67" s="1225"/>
    </row>
    <row r="68" spans="1:20">
      <c r="A68" s="1141" t="s">
        <v>472</v>
      </c>
      <c r="B68" s="1183"/>
      <c r="C68" s="1143">
        <v>450</v>
      </c>
      <c r="D68" s="1242"/>
      <c r="E68" s="1243"/>
      <c r="F68" s="1186">
        <v>450</v>
      </c>
      <c r="G68" s="1463">
        <f t="shared" si="7"/>
        <v>0</v>
      </c>
      <c r="H68" s="1146">
        <v>44299</v>
      </c>
      <c r="I68" s="1146"/>
      <c r="J68" s="1147" t="s">
        <v>473</v>
      </c>
      <c r="K68" s="1147">
        <v>44336</v>
      </c>
      <c r="L68" s="1001">
        <v>44350</v>
      </c>
      <c r="M68" s="1220"/>
      <c r="N68" s="1188"/>
      <c r="O68" s="1223"/>
      <c r="P68" s="1190"/>
      <c r="Q68" s="1224"/>
      <c r="R68" s="1151"/>
      <c r="S68" s="1244"/>
      <c r="T68" s="1225"/>
    </row>
    <row r="69" spans="1:20">
      <c r="A69" s="1141" t="s">
        <v>474</v>
      </c>
      <c r="B69" s="1183"/>
      <c r="C69" s="1143">
        <v>148</v>
      </c>
      <c r="D69" s="1242"/>
      <c r="E69" s="1243"/>
      <c r="F69" s="1186">
        <v>148</v>
      </c>
      <c r="G69" s="1463">
        <f t="shared" si="7"/>
        <v>0</v>
      </c>
      <c r="H69" s="1146">
        <v>44470</v>
      </c>
      <c r="I69" s="1146"/>
      <c r="J69" s="1147">
        <v>44482</v>
      </c>
      <c r="K69" s="1147">
        <v>44487</v>
      </c>
      <c r="L69" s="1001">
        <v>44489</v>
      </c>
      <c r="M69" s="1220"/>
      <c r="N69" s="1188"/>
      <c r="O69" s="1223"/>
      <c r="P69" s="1190"/>
      <c r="Q69" s="1224"/>
      <c r="R69" s="1151"/>
      <c r="S69" s="1244"/>
      <c r="T69" s="1225"/>
    </row>
    <row r="70" spans="1:20" ht="15" customHeight="1">
      <c r="A70" s="1141" t="s">
        <v>475</v>
      </c>
      <c r="B70" s="1183"/>
      <c r="C70" s="1143">
        <v>5245.02</v>
      </c>
      <c r="D70" s="1242"/>
      <c r="E70" s="1243"/>
      <c r="F70" s="1186">
        <v>5245.02</v>
      </c>
      <c r="G70" s="1463">
        <f t="shared" si="7"/>
        <v>0</v>
      </c>
      <c r="H70" s="1220">
        <v>44946</v>
      </c>
      <c r="I70" s="1220"/>
      <c r="J70" s="1188">
        <v>44949</v>
      </c>
      <c r="K70" s="1188">
        <v>44951</v>
      </c>
      <c r="L70" s="1001">
        <v>44994</v>
      </c>
      <c r="M70" s="1220"/>
      <c r="N70" s="1188"/>
      <c r="O70" s="1223"/>
      <c r="P70" s="1190"/>
      <c r="Q70" s="1224"/>
      <c r="R70" s="1151"/>
      <c r="S70" s="1244"/>
      <c r="T70" s="1225" t="s">
        <v>368</v>
      </c>
    </row>
    <row r="71" spans="1:20">
      <c r="A71" s="1141" t="s">
        <v>476</v>
      </c>
      <c r="B71" s="1183"/>
      <c r="C71" s="1143">
        <v>505</v>
      </c>
      <c r="D71" s="1242"/>
      <c r="E71" s="1243"/>
      <c r="F71" s="1186">
        <v>505</v>
      </c>
      <c r="G71" s="1463">
        <f t="shared" si="7"/>
        <v>0</v>
      </c>
      <c r="H71" s="1146">
        <v>45139</v>
      </c>
      <c r="I71" s="1146"/>
      <c r="J71" s="1147" t="s">
        <v>49</v>
      </c>
      <c r="K71" s="1147">
        <v>45147</v>
      </c>
      <c r="L71" s="1001">
        <v>45162</v>
      </c>
      <c r="M71" s="1220"/>
      <c r="N71" s="1188"/>
      <c r="O71" s="1223"/>
      <c r="P71" s="1190"/>
      <c r="Q71" s="1224"/>
      <c r="R71" s="1151"/>
      <c r="S71" s="1244"/>
      <c r="T71" s="1225"/>
    </row>
    <row r="72" spans="1:20">
      <c r="A72" s="1141" t="s">
        <v>477</v>
      </c>
      <c r="B72" s="1183"/>
      <c r="C72" s="1143">
        <v>180</v>
      </c>
      <c r="D72" s="1242"/>
      <c r="E72" s="1243"/>
      <c r="F72" s="1186">
        <v>180</v>
      </c>
      <c r="G72" s="1463">
        <f t="shared" si="7"/>
        <v>0</v>
      </c>
      <c r="H72" s="1220">
        <v>45245</v>
      </c>
      <c r="I72" s="1220" t="s">
        <v>478</v>
      </c>
      <c r="J72" s="1188">
        <v>45245</v>
      </c>
      <c r="K72" s="1188" t="s">
        <v>479</v>
      </c>
      <c r="L72" s="1001"/>
      <c r="M72" s="1220"/>
      <c r="N72" s="1188"/>
      <c r="O72" s="1223"/>
      <c r="P72" s="1190"/>
      <c r="Q72" s="1224"/>
      <c r="R72" s="1151"/>
      <c r="S72" s="1244"/>
      <c r="T72" s="1225"/>
    </row>
    <row r="73" spans="1:20" ht="16.2">
      <c r="A73" s="1154" t="s">
        <v>370</v>
      </c>
      <c r="B73" s="1246">
        <f>B74</f>
        <v>0</v>
      </c>
      <c r="C73" s="1247"/>
      <c r="D73" s="1248">
        <f>D74</f>
        <v>0</v>
      </c>
      <c r="E73" s="1249">
        <f>B73-D73</f>
        <v>0</v>
      </c>
      <c r="F73" s="1250">
        <f>SUM(F75:F79)</f>
        <v>0</v>
      </c>
      <c r="G73" s="1540">
        <f>D73-F73</f>
        <v>0</v>
      </c>
      <c r="H73" s="1251"/>
      <c r="I73" s="1251"/>
      <c r="J73" s="1252"/>
      <c r="K73" s="1252"/>
      <c r="L73" s="1253"/>
      <c r="M73" s="1251"/>
      <c r="N73" s="1252"/>
      <c r="O73" s="1177"/>
      <c r="P73" s="1254"/>
      <c r="Q73" s="1255"/>
      <c r="R73" s="1256"/>
      <c r="S73" s="1257">
        <f>SUM(S74:S83)</f>
        <v>53611</v>
      </c>
      <c r="T73" s="1258"/>
    </row>
    <row r="74" spans="1:20">
      <c r="A74" s="1259" t="s">
        <v>371</v>
      </c>
      <c r="B74" s="1260"/>
      <c r="C74" s="1261"/>
      <c r="D74" s="1262">
        <f>SUM(C75:C79)</f>
        <v>0</v>
      </c>
      <c r="E74" s="1207">
        <f>B74-D74</f>
        <v>0</v>
      </c>
      <c r="F74" s="1263"/>
      <c r="G74" s="1541" cm="1">
        <f t="array" ref="G74">SUM(B74,-F75:F79)</f>
        <v>0</v>
      </c>
      <c r="H74" s="1146"/>
      <c r="I74" s="1146"/>
      <c r="J74" s="1147"/>
      <c r="K74" s="1147"/>
      <c r="L74" s="1001"/>
      <c r="M74" s="1146"/>
      <c r="N74" s="1147"/>
      <c r="O74" s="1148"/>
      <c r="P74" s="1149"/>
      <c r="Q74" s="1264"/>
      <c r="R74" s="1151"/>
      <c r="S74" s="1152">
        <v>53611</v>
      </c>
      <c r="T74" s="1265"/>
    </row>
    <row r="75" spans="1:20">
      <c r="A75" s="1141"/>
      <c r="B75" s="1266"/>
      <c r="C75" s="1267"/>
      <c r="D75" s="1184"/>
      <c r="E75" s="1194"/>
      <c r="F75" s="1145"/>
      <c r="G75" s="1463">
        <f>C75-F75</f>
        <v>0</v>
      </c>
      <c r="H75" s="1146"/>
      <c r="I75" s="1146"/>
      <c r="J75" s="1147"/>
      <c r="K75" s="1147"/>
      <c r="L75" s="1001"/>
      <c r="M75" s="1146"/>
      <c r="N75" s="1147"/>
      <c r="O75" s="1148"/>
      <c r="P75" s="1149"/>
      <c r="Q75" s="1224"/>
      <c r="R75" s="1151"/>
      <c r="S75" s="1152"/>
      <c r="T75" s="1268">
        <f>SUM(G65,-G71)</f>
        <v>0</v>
      </c>
    </row>
    <row r="76" spans="1:20">
      <c r="A76" s="1269"/>
      <c r="B76" s="1266"/>
      <c r="C76" s="1267"/>
      <c r="D76" s="1184"/>
      <c r="E76" s="1194"/>
      <c r="F76" s="1145"/>
      <c r="G76" s="1463">
        <f>C76-F76</f>
        <v>0</v>
      </c>
      <c r="H76" s="1146"/>
      <c r="I76" s="1146"/>
      <c r="J76" s="1147"/>
      <c r="K76" s="1147"/>
      <c r="L76" s="1001"/>
      <c r="M76" s="1146"/>
      <c r="N76" s="1147"/>
      <c r="O76" s="1148"/>
      <c r="P76" s="1149"/>
      <c r="Q76" s="1224"/>
      <c r="R76" s="1151"/>
      <c r="S76" s="1152"/>
      <c r="T76" s="1270"/>
    </row>
    <row r="77" spans="1:20">
      <c r="A77" s="1141"/>
      <c r="B77" s="1271"/>
      <c r="C77" s="1267"/>
      <c r="D77" s="1184"/>
      <c r="E77" s="1194"/>
      <c r="F77" s="1145"/>
      <c r="G77" s="1463">
        <f>C77-F77</f>
        <v>0</v>
      </c>
      <c r="H77" s="1146"/>
      <c r="I77" s="1146"/>
      <c r="J77" s="1147"/>
      <c r="K77" s="1147"/>
      <c r="L77" s="1001"/>
      <c r="M77" s="1146"/>
      <c r="N77" s="1147"/>
      <c r="O77" s="1148"/>
      <c r="P77" s="1149"/>
      <c r="Q77" s="1224"/>
      <c r="R77" s="1151"/>
      <c r="S77" s="1152"/>
      <c r="T77" s="1270"/>
    </row>
    <row r="78" spans="1:20">
      <c r="F78" s="1120"/>
      <c r="G78" s="1463">
        <f>C78-F78</f>
        <v>0</v>
      </c>
      <c r="H78" s="1146"/>
      <c r="I78" s="1146"/>
      <c r="J78" s="1147"/>
      <c r="K78" s="1147"/>
      <c r="L78" s="1001"/>
      <c r="M78" s="1146"/>
      <c r="N78" s="1147"/>
      <c r="O78" s="1148"/>
      <c r="P78" s="1149"/>
      <c r="Q78" s="1224"/>
      <c r="R78" s="1151"/>
      <c r="S78" s="1152"/>
      <c r="T78" s="1268"/>
    </row>
    <row r="79" spans="1:20">
      <c r="A79" s="1141"/>
      <c r="B79" s="1266"/>
      <c r="C79" s="1143"/>
      <c r="D79" s="1272"/>
      <c r="E79" s="1194"/>
      <c r="F79" s="1145"/>
      <c r="G79" s="1463">
        <f>C79-F79</f>
        <v>0</v>
      </c>
      <c r="H79" s="1146"/>
      <c r="I79" s="1146"/>
      <c r="J79" s="1147"/>
      <c r="K79" s="1147"/>
      <c r="L79" s="1001"/>
      <c r="M79" s="1146"/>
      <c r="N79" s="1147"/>
      <c r="O79" s="1148"/>
      <c r="P79" s="1149"/>
      <c r="Q79" s="1224"/>
      <c r="R79" s="1273"/>
      <c r="S79" s="1152"/>
      <c r="T79" s="1274"/>
    </row>
    <row r="80" spans="1:20" ht="16.2">
      <c r="A80" s="1154" t="s">
        <v>372</v>
      </c>
      <c r="B80" s="1275"/>
      <c r="C80" s="1276"/>
      <c r="D80" s="1277"/>
      <c r="E80" s="1278">
        <f>SUM(E73,E61,E44,E27,E21,E17,E14,E11,E8)</f>
        <v>0</v>
      </c>
      <c r="F80" s="1279"/>
      <c r="G80" s="1542"/>
      <c r="H80" s="1281"/>
      <c r="I80" s="1282"/>
      <c r="J80" s="1283"/>
      <c r="K80" s="1283"/>
      <c r="L80" s="1284"/>
      <c r="M80" s="1282"/>
      <c r="N80" s="1283"/>
      <c r="O80" s="1285"/>
      <c r="P80" s="1286"/>
      <c r="Q80" s="1287"/>
      <c r="R80" s="1288"/>
      <c r="S80" s="1289"/>
      <c r="T80" s="1290"/>
    </row>
    <row r="81" spans="1:22">
      <c r="A81" s="1291"/>
      <c r="B81" s="1271"/>
      <c r="C81" s="1143"/>
      <c r="D81" s="1272"/>
      <c r="E81" s="1194"/>
      <c r="F81" s="1145"/>
      <c r="G81" s="1470"/>
      <c r="H81" s="1291"/>
      <c r="I81" s="1292"/>
      <c r="J81" s="1146"/>
      <c r="K81" s="1146"/>
      <c r="L81" s="1001"/>
      <c r="M81" s="1146"/>
      <c r="N81" s="1147"/>
      <c r="O81" s="1293"/>
      <c r="P81" s="1149"/>
      <c r="Q81" s="1294"/>
      <c r="R81" s="1295"/>
      <c r="S81" s="1152"/>
      <c r="T81" s="1296"/>
    </row>
    <row r="82" spans="1:22">
      <c r="A82" s="1291"/>
      <c r="B82" s="1297"/>
      <c r="C82" s="1298"/>
      <c r="D82" s="1297"/>
      <c r="E82" s="1299"/>
      <c r="F82" s="1300"/>
      <c r="G82" s="1471"/>
      <c r="H82" s="1291"/>
      <c r="I82" s="1292"/>
      <c r="J82" s="1301"/>
      <c r="K82" s="1302"/>
      <c r="L82" s="1295"/>
      <c r="M82" s="1302"/>
      <c r="N82" s="1303"/>
      <c r="O82" s="1304"/>
      <c r="P82" s="1305"/>
      <c r="Q82" s="1302"/>
      <c r="R82" s="1304"/>
      <c r="S82" s="1306"/>
      <c r="T82" s="1306"/>
    </row>
    <row r="83" spans="1:22">
      <c r="A83" s="1307"/>
      <c r="B83" s="1308"/>
      <c r="C83" s="1309"/>
      <c r="D83" s="1308"/>
      <c r="E83" s="1310"/>
      <c r="F83" s="1311"/>
      <c r="G83" s="1472"/>
      <c r="H83" s="1307"/>
      <c r="I83" s="1312"/>
      <c r="J83" s="1313"/>
      <c r="K83" s="1314"/>
      <c r="L83" s="1315"/>
      <c r="M83" s="1314"/>
      <c r="N83" s="1316"/>
      <c r="O83" s="1317"/>
      <c r="P83" s="1318"/>
      <c r="Q83" s="1314"/>
      <c r="R83" s="1317"/>
      <c r="S83" s="1319"/>
      <c r="T83" s="1319"/>
    </row>
    <row r="89" spans="1:22">
      <c r="V89" s="1120" t="s">
        <v>58</v>
      </c>
    </row>
    <row r="97" spans="7:7">
      <c r="G97" s="1463"/>
    </row>
    <row r="98" spans="7:7">
      <c r="G98" s="1463"/>
    </row>
    <row r="99" spans="7:7">
      <c r="G99" s="1463"/>
    </row>
    <row r="100" spans="7:7">
      <c r="G100" s="1463"/>
    </row>
    <row r="101" spans="7:7">
      <c r="G101" s="1463"/>
    </row>
    <row r="102" spans="7:7">
      <c r="G102" s="1463"/>
    </row>
    <row r="103" spans="7:7">
      <c r="G103" s="1463"/>
    </row>
    <row r="104" spans="7:7">
      <c r="G104" s="1463"/>
    </row>
    <row r="105" spans="7:7">
      <c r="G105" s="1463"/>
    </row>
    <row r="107" spans="7:7">
      <c r="G107" s="1543"/>
    </row>
  </sheetData>
  <mergeCells count="2">
    <mergeCell ref="A1:T1"/>
    <mergeCell ref="T15:T16"/>
  </mergeCells>
  <pageMargins left="0" right="0" top="1" bottom="1" header="0.5" footer="0.5"/>
  <pageSetup scale="3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1D57A-2CA3-451F-B4B0-2D9E69B6DB23}">
  <sheetPr>
    <tabColor rgb="FF92D050"/>
    <pageSetUpPr fitToPage="1"/>
  </sheetPr>
  <dimension ref="A1:V87"/>
  <sheetViews>
    <sheetView zoomScale="75" zoomScaleNormal="75" workbookViewId="0">
      <pane xSplit="2" ySplit="4" topLeftCell="C26" activePane="bottomRight" state="frozen"/>
      <selection pane="topRight" activeCell="C1" sqref="C1"/>
      <selection pane="bottomLeft" activeCell="A5" sqref="A5"/>
      <selection pane="bottomRight" activeCell="A29" sqref="A29:XFD29"/>
    </sheetView>
  </sheetViews>
  <sheetFormatPr defaultColWidth="9.109375" defaultRowHeight="13.8"/>
  <cols>
    <col min="1" max="1" width="44.6640625" style="1120" customWidth="1"/>
    <col min="2" max="2" width="28" style="1120" customWidth="1"/>
    <col min="3" max="3" width="24.6640625" style="1120" customWidth="1"/>
    <col min="4" max="4" width="23.44140625" style="1120" customWidth="1"/>
    <col min="5" max="5" width="24.44140625" style="1120" customWidth="1"/>
    <col min="6" max="6" width="23.44140625" style="1320" customWidth="1"/>
    <col min="7" max="7" width="23.44140625" style="1473" customWidth="1"/>
    <col min="8" max="9" width="12" style="1120" customWidth="1"/>
    <col min="10" max="10" width="12.5546875" style="1120" customWidth="1"/>
    <col min="11" max="11" width="12.88671875" style="1120" customWidth="1"/>
    <col min="12" max="18" width="11.33203125" style="1120" customWidth="1"/>
    <col min="19" max="19" width="21.88671875" style="1120" hidden="1" customWidth="1"/>
    <col min="20" max="20" width="37.44140625" style="1120" customWidth="1"/>
    <col min="21" max="16384" width="9.109375" style="1120"/>
  </cols>
  <sheetData>
    <row r="1" spans="1:20">
      <c r="A1" s="1991" t="s">
        <v>480</v>
      </c>
      <c r="B1" s="1992"/>
      <c r="C1" s="1992"/>
      <c r="D1" s="1992"/>
      <c r="E1" s="1992"/>
      <c r="F1" s="1992"/>
      <c r="G1" s="1992"/>
      <c r="H1" s="1992"/>
      <c r="I1" s="1992"/>
      <c r="J1" s="1992"/>
      <c r="K1" s="1992"/>
      <c r="L1" s="1992"/>
      <c r="M1" s="1992"/>
      <c r="N1" s="1992"/>
      <c r="O1" s="1992"/>
      <c r="P1" s="1992"/>
      <c r="Q1" s="1992"/>
      <c r="R1" s="1992"/>
      <c r="S1" s="1992"/>
      <c r="T1" s="1993"/>
    </row>
    <row r="2" spans="1:20" ht="97.2">
      <c r="A2" s="1121" t="s">
        <v>139</v>
      </c>
      <c r="B2" s="1122" t="s">
        <v>374</v>
      </c>
      <c r="C2" s="1123"/>
      <c r="D2" s="1123" t="s">
        <v>4</v>
      </c>
      <c r="E2" s="1124" t="s">
        <v>141</v>
      </c>
      <c r="F2" s="904" t="s">
        <v>6</v>
      </c>
      <c r="G2" s="1459" t="s">
        <v>269</v>
      </c>
      <c r="H2" s="151" t="s">
        <v>143</v>
      </c>
      <c r="I2" s="159" t="s">
        <v>376</v>
      </c>
      <c r="J2" s="153" t="s">
        <v>9</v>
      </c>
      <c r="K2" s="153" t="s">
        <v>10</v>
      </c>
      <c r="L2" s="154" t="s">
        <v>11</v>
      </c>
      <c r="M2" s="155" t="s">
        <v>12</v>
      </c>
      <c r="N2" s="156" t="s">
        <v>13</v>
      </c>
      <c r="O2" s="157" t="s">
        <v>14</v>
      </c>
      <c r="P2" s="158" t="s">
        <v>15</v>
      </c>
      <c r="Q2" s="159" t="s">
        <v>251</v>
      </c>
      <c r="R2" s="151" t="s">
        <v>147</v>
      </c>
      <c r="S2" s="160" t="s">
        <v>18</v>
      </c>
      <c r="T2" s="951" t="s">
        <v>19</v>
      </c>
    </row>
    <row r="3" spans="1:20" ht="16.2">
      <c r="A3" s="1121" t="s">
        <v>270</v>
      </c>
      <c r="B3" s="1321">
        <v>391224.4</v>
      </c>
      <c r="C3" s="149"/>
      <c r="D3" s="149"/>
      <c r="E3" s="1124"/>
      <c r="F3" s="904"/>
      <c r="G3" s="1459"/>
      <c r="H3" s="151"/>
      <c r="I3" s="159"/>
      <c r="J3" s="153"/>
      <c r="K3" s="153"/>
      <c r="L3" s="154"/>
      <c r="M3" s="155"/>
      <c r="N3" s="156"/>
      <c r="O3" s="157"/>
      <c r="P3" s="158"/>
      <c r="Q3" s="159"/>
      <c r="R3" s="151"/>
      <c r="S3" s="160"/>
      <c r="T3" s="951"/>
    </row>
    <row r="4" spans="1:20" ht="16.2">
      <c r="A4" s="1125" t="s">
        <v>20</v>
      </c>
      <c r="B4" s="1041">
        <f>SUM(B7+B64)</f>
        <v>391224.39999999997</v>
      </c>
      <c r="C4" s="1041" t="s">
        <v>377</v>
      </c>
      <c r="D4" s="1041">
        <f>D7+D66</f>
        <v>366224.39999999997</v>
      </c>
      <c r="E4" s="1126">
        <f>E7+E66</f>
        <v>0</v>
      </c>
      <c r="F4" s="1126">
        <f>F7+F66</f>
        <v>366224.39999999985</v>
      </c>
      <c r="G4" s="1460">
        <f>G7+G66</f>
        <v>0</v>
      </c>
      <c r="H4" s="1127"/>
      <c r="I4" s="1127"/>
      <c r="J4" s="1128"/>
      <c r="K4" s="1128"/>
      <c r="L4" s="1129"/>
      <c r="M4" s="1130"/>
      <c r="N4" s="1128"/>
      <c r="O4" s="1131"/>
      <c r="P4" s="1132"/>
      <c r="Q4" s="1127"/>
      <c r="R4" s="1133"/>
      <c r="S4" s="1134" t="e">
        <f>SUM(#REF!,S64)</f>
        <v>#REF!</v>
      </c>
      <c r="T4" s="1135"/>
    </row>
    <row r="5" spans="1:20" ht="16.2">
      <c r="A5" s="1125" t="s">
        <v>21</v>
      </c>
      <c r="B5" s="1041"/>
      <c r="C5" s="1041" t="s">
        <v>378</v>
      </c>
      <c r="D5" s="1041" t="s">
        <v>379</v>
      </c>
      <c r="E5" s="1322"/>
      <c r="F5" s="1137">
        <f>F6</f>
        <v>0</v>
      </c>
      <c r="G5" s="1460" t="e">
        <f>D5-F5</f>
        <v>#VALUE!</v>
      </c>
      <c r="H5" s="1127"/>
      <c r="I5" s="1127"/>
      <c r="J5" s="1128"/>
      <c r="K5" s="1128"/>
      <c r="L5" s="1129"/>
      <c r="M5" s="1138"/>
      <c r="N5" s="1128"/>
      <c r="O5" s="1131"/>
      <c r="P5" s="1132"/>
      <c r="Q5" s="1127"/>
      <c r="R5" s="1139"/>
      <c r="S5" s="1134"/>
      <c r="T5" s="1140"/>
    </row>
    <row r="6" spans="1:20">
      <c r="A6" s="1141"/>
      <c r="B6" s="1142"/>
      <c r="C6" s="1143"/>
      <c r="D6" s="1143"/>
      <c r="E6" s="1144"/>
      <c r="F6" s="1145"/>
      <c r="G6" s="1461"/>
      <c r="H6" s="1146"/>
      <c r="I6" s="1146"/>
      <c r="J6" s="1147"/>
      <c r="K6" s="1147"/>
      <c r="L6" s="1001"/>
      <c r="M6" s="1146"/>
      <c r="N6" s="1147"/>
      <c r="O6" s="1148"/>
      <c r="P6" s="1149"/>
      <c r="Q6" s="1150"/>
      <c r="R6" s="1151"/>
      <c r="S6" s="1152">
        <v>20000</v>
      </c>
      <c r="T6" s="1153"/>
    </row>
    <row r="7" spans="1:20" ht="16.2">
      <c r="A7" s="1154" t="s">
        <v>42</v>
      </c>
      <c r="B7" s="1155">
        <f>SUM(B8:B63)</f>
        <v>366224.39999999997</v>
      </c>
      <c r="C7" s="1156"/>
      <c r="D7" s="1155">
        <f>SUM(D8:D63)</f>
        <v>366224.39999999997</v>
      </c>
      <c r="E7" s="1157">
        <f>B7-D7</f>
        <v>0</v>
      </c>
      <c r="F7" s="1158">
        <f>SUM(F8:F63)</f>
        <v>366224.39999999985</v>
      </c>
      <c r="G7" s="1460">
        <f>D7-F7</f>
        <v>0</v>
      </c>
      <c r="H7" s="1159"/>
      <c r="I7" s="1159"/>
      <c r="J7" s="1160"/>
      <c r="K7" s="1160"/>
      <c r="L7" s="1161"/>
      <c r="M7" s="1159"/>
      <c r="N7" s="1160"/>
      <c r="O7" s="1162"/>
      <c r="P7" s="1163"/>
      <c r="Q7" s="1164"/>
      <c r="R7" s="1165"/>
      <c r="S7" s="1166"/>
      <c r="T7" s="1153"/>
    </row>
    <row r="8" spans="1:20">
      <c r="A8" s="1167" t="s">
        <v>317</v>
      </c>
      <c r="B8" s="1168"/>
      <c r="C8" s="1169"/>
      <c r="D8" s="1170">
        <f>SUM(C9:C11)</f>
        <v>0</v>
      </c>
      <c r="E8" s="1171"/>
      <c r="F8" s="1172"/>
      <c r="G8" s="1462" cm="1">
        <f t="array" ref="G8">SUM(B8,-F9:F11)</f>
        <v>0</v>
      </c>
      <c r="H8" s="1146"/>
      <c r="I8" s="1146"/>
      <c r="J8" s="1147"/>
      <c r="L8" s="1001"/>
      <c r="M8" s="1146"/>
      <c r="N8" s="1147"/>
      <c r="O8" s="1148"/>
      <c r="P8" s="1149"/>
      <c r="Q8" s="1224"/>
      <c r="R8" s="1151"/>
      <c r="S8" s="1152"/>
      <c r="T8" s="1181"/>
    </row>
    <row r="9" spans="1:20">
      <c r="A9" s="1182"/>
      <c r="B9" s="1183"/>
      <c r="C9" s="1143"/>
      <c r="D9" s="1184"/>
      <c r="E9" s="1185"/>
      <c r="F9" s="1145"/>
      <c r="G9" s="1463"/>
      <c r="H9" s="1146"/>
      <c r="I9" s="1146"/>
      <c r="J9" s="1147"/>
      <c r="K9" s="1147"/>
      <c r="L9" s="1214"/>
      <c r="M9" s="1146"/>
      <c r="N9" s="1188"/>
      <c r="O9" s="1189"/>
      <c r="P9" s="1190"/>
      <c r="Q9" s="1191"/>
      <c r="R9" s="1192"/>
      <c r="S9" s="1152"/>
      <c r="T9" s="1193"/>
    </row>
    <row r="10" spans="1:20">
      <c r="A10" s="1182"/>
      <c r="B10" s="1183"/>
      <c r="C10" s="1143"/>
      <c r="D10" s="1184"/>
      <c r="E10" s="1185"/>
      <c r="F10" s="1145"/>
      <c r="G10" s="1463"/>
      <c r="H10" s="1146"/>
      <c r="I10" s="1146"/>
      <c r="J10" s="1147"/>
      <c r="K10" s="1147"/>
      <c r="L10" s="1214"/>
      <c r="M10" s="1146"/>
      <c r="N10" s="1188"/>
      <c r="O10" s="1189"/>
      <c r="P10" s="1190"/>
      <c r="Q10" s="1191"/>
      <c r="R10" s="1192"/>
      <c r="S10" s="1152"/>
      <c r="T10" s="1193"/>
    </row>
    <row r="11" spans="1:20">
      <c r="A11" s="1323"/>
      <c r="B11" s="1183"/>
      <c r="C11" s="1143"/>
      <c r="D11" s="1184"/>
      <c r="E11" s="1194"/>
      <c r="F11" s="1324"/>
      <c r="G11" s="1463">
        <f>C11-F11</f>
        <v>0</v>
      </c>
      <c r="H11" s="1195"/>
      <c r="I11" s="1195"/>
      <c r="J11" s="1196"/>
      <c r="K11" s="1196"/>
      <c r="L11" s="1001"/>
      <c r="M11" s="1146"/>
      <c r="N11" s="1196"/>
      <c r="O11" s="1148"/>
      <c r="P11" s="1149"/>
      <c r="Q11" s="1150"/>
      <c r="R11" s="1151"/>
      <c r="S11" s="1197">
        <v>62000</v>
      </c>
      <c r="T11" s="1198"/>
    </row>
    <row r="12" spans="1:20">
      <c r="A12" s="1199" t="s">
        <v>323</v>
      </c>
      <c r="B12" s="1200"/>
      <c r="C12" s="1201"/>
      <c r="D12" s="1170">
        <f>SUM(C13:C14)</f>
        <v>0</v>
      </c>
      <c r="E12" s="1207">
        <f>B12-D12</f>
        <v>0</v>
      </c>
      <c r="F12" s="1204"/>
      <c r="G12" s="1462" cm="1">
        <f t="array" ref="G12">SUM(B12,-F13:F14)</f>
        <v>0</v>
      </c>
      <c r="H12" s="1325"/>
      <c r="I12" s="1325"/>
      <c r="J12" s="1326"/>
      <c r="K12" s="1326"/>
      <c r="L12" s="1161"/>
      <c r="M12" s="1159"/>
      <c r="N12" s="1326"/>
      <c r="O12" s="1162"/>
      <c r="P12" s="1163"/>
      <c r="Q12" s="1216"/>
      <c r="R12" s="1217"/>
      <c r="S12" s="1197"/>
      <c r="T12" s="1198"/>
    </row>
    <row r="13" spans="1:20">
      <c r="A13" s="1323"/>
      <c r="B13" s="1183"/>
      <c r="C13" s="1143"/>
      <c r="D13" s="1184"/>
      <c r="E13" s="1194"/>
      <c r="F13" s="1324"/>
      <c r="G13" s="1463">
        <f>C13-F13</f>
        <v>0</v>
      </c>
      <c r="H13" s="1195"/>
      <c r="I13" s="1195"/>
      <c r="J13" s="1196"/>
      <c r="K13" s="1196"/>
      <c r="L13" s="1001"/>
      <c r="M13" s="1146"/>
      <c r="N13" s="1196"/>
      <c r="O13" s="1148"/>
      <c r="P13" s="1149"/>
      <c r="Q13" s="1150"/>
      <c r="R13" s="1151"/>
      <c r="S13" s="1197"/>
      <c r="T13" s="1198"/>
    </row>
    <row r="14" spans="1:20">
      <c r="A14" s="1323"/>
      <c r="B14" s="1183"/>
      <c r="C14" s="1143"/>
      <c r="D14" s="1184"/>
      <c r="E14" s="1194"/>
      <c r="F14" s="1324"/>
      <c r="G14" s="1463">
        <f>C14-F14</f>
        <v>0</v>
      </c>
      <c r="H14" s="1195"/>
      <c r="I14" s="1195"/>
      <c r="J14" s="1196"/>
      <c r="K14" s="1196"/>
      <c r="L14" s="1001"/>
      <c r="M14" s="1146"/>
      <c r="N14" s="1196"/>
      <c r="O14" s="1148"/>
      <c r="P14" s="1149"/>
      <c r="Q14" s="1150"/>
      <c r="R14" s="1151"/>
      <c r="S14" s="1197"/>
      <c r="T14" s="1198"/>
    </row>
    <row r="15" spans="1:20">
      <c r="A15" s="1199" t="s">
        <v>481</v>
      </c>
      <c r="B15" s="1200"/>
      <c r="C15" s="1201"/>
      <c r="D15" s="1170">
        <f>SUM(C16:C17)</f>
        <v>0</v>
      </c>
      <c r="E15" s="1207">
        <f>B15-D15</f>
        <v>0</v>
      </c>
      <c r="F15" s="1204"/>
      <c r="G15" s="1462" cm="1">
        <f t="array" ref="G15">SUM(B15,-F16:F17)</f>
        <v>0</v>
      </c>
      <c r="H15" s="1325"/>
      <c r="I15" s="1325"/>
      <c r="J15" s="1326"/>
      <c r="K15" s="1326"/>
      <c r="L15" s="1161"/>
      <c r="M15" s="1159"/>
      <c r="N15" s="1326"/>
      <c r="O15" s="1162"/>
      <c r="P15" s="1163"/>
      <c r="Q15" s="1216"/>
      <c r="R15" s="1217"/>
      <c r="S15" s="1197"/>
      <c r="T15" s="1198"/>
    </row>
    <row r="16" spans="1:20">
      <c r="A16" s="1182"/>
      <c r="B16" s="1183"/>
      <c r="C16" s="1143"/>
      <c r="D16" s="1184"/>
      <c r="E16" s="1194"/>
      <c r="F16" s="1324"/>
      <c r="G16" s="1463">
        <f>C16-F16</f>
        <v>0</v>
      </c>
      <c r="H16" s="1195"/>
      <c r="I16" s="1195"/>
      <c r="J16" s="1196"/>
      <c r="K16" s="1196"/>
      <c r="L16" s="1001"/>
      <c r="M16" s="1146"/>
      <c r="N16" s="1196"/>
      <c r="O16" s="1148"/>
      <c r="P16" s="1149"/>
      <c r="Q16" s="1150"/>
      <c r="R16" s="1151"/>
      <c r="S16" s="1197"/>
      <c r="T16" s="1994"/>
    </row>
    <row r="17" spans="1:20">
      <c r="A17" s="1208"/>
      <c r="B17" s="1183"/>
      <c r="C17" s="1143"/>
      <c r="D17" s="1184"/>
      <c r="E17" s="1194"/>
      <c r="F17" s="1324"/>
      <c r="G17" s="1463">
        <f>C17-F17</f>
        <v>0</v>
      </c>
      <c r="H17" s="1195"/>
      <c r="I17" s="1195"/>
      <c r="J17" s="1196"/>
      <c r="K17" s="1196"/>
      <c r="L17" s="1001"/>
      <c r="M17" s="1146"/>
      <c r="N17" s="1196"/>
      <c r="O17" s="1148"/>
      <c r="P17" s="1149"/>
      <c r="Q17" s="1150"/>
      <c r="R17" s="1151"/>
      <c r="S17" s="1197"/>
      <c r="T17" s="1995"/>
    </row>
    <row r="18" spans="1:20">
      <c r="A18" s="1199" t="s">
        <v>482</v>
      </c>
      <c r="B18" s="1200">
        <v>17989.66</v>
      </c>
      <c r="C18" s="1201"/>
      <c r="D18" s="1170">
        <f>SUM(C19:C21)</f>
        <v>17989.66</v>
      </c>
      <c r="E18" s="1207">
        <f>B18-D18</f>
        <v>0</v>
      </c>
      <c r="F18" s="1204"/>
      <c r="G18" s="1462" cm="1">
        <f t="array" ref="G18">SUM(B18,-F19:F21)</f>
        <v>0</v>
      </c>
      <c r="H18" s="1325"/>
      <c r="I18" s="1325"/>
      <c r="J18" s="1326"/>
      <c r="K18" s="1326"/>
      <c r="L18" s="1161"/>
      <c r="M18" s="1159"/>
      <c r="N18" s="1326"/>
      <c r="O18" s="1162"/>
      <c r="P18" s="1163"/>
      <c r="Q18" s="1216"/>
      <c r="R18" s="1217"/>
      <c r="S18" s="1197"/>
      <c r="T18" s="1209"/>
    </row>
    <row r="19" spans="1:20">
      <c r="A19" s="1327" t="s">
        <v>483</v>
      </c>
      <c r="B19" s="1183"/>
      <c r="C19" s="1143">
        <v>17989.66</v>
      </c>
      <c r="D19" s="1184"/>
      <c r="E19" s="1194"/>
      <c r="F19" s="1186">
        <v>17989.66</v>
      </c>
      <c r="G19" s="1463">
        <f>C19-F19</f>
        <v>0</v>
      </c>
      <c r="H19" s="1195">
        <v>44480</v>
      </c>
      <c r="I19" s="1195"/>
      <c r="J19" s="1196">
        <v>44543</v>
      </c>
      <c r="K19" s="1196">
        <v>44735</v>
      </c>
      <c r="L19" s="1001">
        <v>44756</v>
      </c>
      <c r="M19" s="1146"/>
      <c r="N19" s="1196"/>
      <c r="O19" s="1148"/>
      <c r="P19" s="1149"/>
      <c r="Q19" s="1150"/>
      <c r="R19" s="1151"/>
      <c r="S19" s="1197"/>
      <c r="T19" s="1210"/>
    </row>
    <row r="20" spans="1:20">
      <c r="A20" s="1182"/>
      <c r="B20" s="1183"/>
      <c r="C20" s="1143"/>
      <c r="D20" s="1184" t="s">
        <v>396</v>
      </c>
      <c r="E20" s="1194"/>
      <c r="F20" s="1328"/>
      <c r="G20" s="1463">
        <f>C20-F20</f>
        <v>0</v>
      </c>
      <c r="H20" s="1195"/>
      <c r="I20" s="1195"/>
      <c r="J20" s="1196"/>
      <c r="K20" s="1196"/>
      <c r="L20" s="1001"/>
      <c r="M20" s="1146"/>
      <c r="N20" s="1196"/>
      <c r="O20" s="1148"/>
      <c r="P20" s="1149"/>
      <c r="Q20" s="1150"/>
      <c r="R20" s="1151"/>
      <c r="S20" s="1197"/>
      <c r="T20" s="1198"/>
    </row>
    <row r="21" spans="1:20">
      <c r="A21" s="1182"/>
      <c r="B21" s="1183"/>
      <c r="C21" s="1143"/>
      <c r="D21" s="1184"/>
      <c r="E21" s="1194"/>
      <c r="F21" s="1328"/>
      <c r="G21" s="1463">
        <f>C21-F21</f>
        <v>0</v>
      </c>
      <c r="H21" s="1195"/>
      <c r="I21" s="1195"/>
      <c r="J21" s="1196"/>
      <c r="K21" s="1196"/>
      <c r="L21" s="1001"/>
      <c r="M21" s="1146"/>
      <c r="N21" s="1196"/>
      <c r="O21" s="1148"/>
      <c r="P21" s="1149"/>
      <c r="Q21" s="1150"/>
      <c r="R21" s="1151"/>
      <c r="S21" s="1197"/>
      <c r="T21" s="1211"/>
    </row>
    <row r="22" spans="1:20">
      <c r="A22" s="1212" t="s">
        <v>484</v>
      </c>
      <c r="B22" s="1200">
        <v>175914.8</v>
      </c>
      <c r="C22" s="1201"/>
      <c r="D22" s="1170">
        <f>SUM(C23:C29)</f>
        <v>175914.8</v>
      </c>
      <c r="E22" s="1207">
        <f>B22-D22</f>
        <v>0</v>
      </c>
      <c r="F22" s="1204"/>
      <c r="G22" s="1462" cm="1">
        <f t="array" ref="G22">SUM(B22,-F23:F29)</f>
        <v>-1.0913936421275139E-11</v>
      </c>
      <c r="H22" s="1325"/>
      <c r="I22" s="1325"/>
      <c r="J22" s="1326"/>
      <c r="K22" s="1326"/>
      <c r="L22" s="1161"/>
      <c r="M22" s="1159"/>
      <c r="N22" s="1326"/>
      <c r="O22" s="1162"/>
      <c r="P22" s="1163"/>
      <c r="Q22" s="1216"/>
      <c r="R22" s="1217"/>
      <c r="S22" s="1197"/>
      <c r="T22" s="1329" t="s">
        <v>485</v>
      </c>
    </row>
    <row r="23" spans="1:20" ht="41.4">
      <c r="A23" s="1213" t="s">
        <v>486</v>
      </c>
      <c r="B23" s="1183" t="s">
        <v>487</v>
      </c>
      <c r="C23" s="1143">
        <v>46025</v>
      </c>
      <c r="D23" s="1184"/>
      <c r="E23" s="1194"/>
      <c r="F23" s="1186">
        <v>46025</v>
      </c>
      <c r="G23" s="1463">
        <f>C23-F23</f>
        <v>0</v>
      </c>
      <c r="H23" s="1195">
        <v>45434</v>
      </c>
      <c r="I23" s="1195" t="s">
        <v>488</v>
      </c>
      <c r="J23" s="1196">
        <v>45434</v>
      </c>
      <c r="K23" s="1196">
        <v>45457</v>
      </c>
      <c r="L23" s="1001"/>
      <c r="M23" s="1146"/>
      <c r="N23" s="1196"/>
      <c r="O23" s="1148"/>
      <c r="P23" s="1149"/>
      <c r="Q23" s="1150"/>
      <c r="R23" s="1151"/>
      <c r="S23" s="1197"/>
      <c r="T23" s="1198"/>
    </row>
    <row r="24" spans="1:20">
      <c r="A24" s="1182" t="s">
        <v>489</v>
      </c>
      <c r="B24" s="1183"/>
      <c r="C24" s="1143">
        <v>9889.7999999999993</v>
      </c>
      <c r="D24" s="1184"/>
      <c r="E24" s="1194"/>
      <c r="F24" s="1186">
        <v>9889.7999999999993</v>
      </c>
      <c r="G24" s="1463">
        <f t="shared" ref="G24:G29" si="0">C24-F24</f>
        <v>0</v>
      </c>
      <c r="H24" s="1195">
        <v>44508</v>
      </c>
      <c r="I24" s="1195"/>
      <c r="J24" s="1196">
        <v>44545</v>
      </c>
      <c r="K24" s="1196">
        <v>44620</v>
      </c>
      <c r="L24" s="1001">
        <v>44629</v>
      </c>
      <c r="M24" s="1146"/>
      <c r="N24" s="1196"/>
      <c r="O24" s="1148"/>
      <c r="P24" s="1149"/>
      <c r="Q24" s="1150"/>
      <c r="R24" s="1151"/>
      <c r="S24" s="1197"/>
      <c r="T24" s="1198"/>
    </row>
    <row r="25" spans="1:20">
      <c r="A25" s="1182" t="s">
        <v>490</v>
      </c>
      <c r="B25" s="1183"/>
      <c r="C25" s="1143">
        <v>68784.2</v>
      </c>
      <c r="D25" s="1184"/>
      <c r="E25" s="1194"/>
      <c r="F25" s="1186">
        <v>68784.2</v>
      </c>
      <c r="G25" s="1463">
        <f t="shared" si="0"/>
        <v>0</v>
      </c>
      <c r="H25" s="1195">
        <v>44539</v>
      </c>
      <c r="I25" s="1195"/>
      <c r="J25" s="1196">
        <v>44545</v>
      </c>
      <c r="K25" s="1196">
        <v>44839</v>
      </c>
      <c r="L25" s="1001">
        <v>44840</v>
      </c>
      <c r="M25" s="1146"/>
      <c r="N25" s="1196"/>
      <c r="O25" s="1148"/>
      <c r="P25" s="1149"/>
      <c r="Q25" s="1150"/>
      <c r="R25" s="1151"/>
      <c r="S25" s="1197"/>
      <c r="T25" s="1211" t="s">
        <v>491</v>
      </c>
    </row>
    <row r="26" spans="1:20">
      <c r="A26" s="1182" t="s">
        <v>492</v>
      </c>
      <c r="B26" s="1183"/>
      <c r="C26" s="1143">
        <v>2930</v>
      </c>
      <c r="D26" s="1184"/>
      <c r="E26" s="1194"/>
      <c r="F26" s="1186">
        <v>2930</v>
      </c>
      <c r="G26" s="1463">
        <f t="shared" si="0"/>
        <v>0</v>
      </c>
      <c r="H26" s="1195">
        <v>44985</v>
      </c>
      <c r="I26" s="1195"/>
      <c r="J26" s="1196">
        <v>44987</v>
      </c>
      <c r="K26" s="1196">
        <v>45082</v>
      </c>
      <c r="L26" s="1214">
        <v>45106</v>
      </c>
      <c r="M26" s="1146"/>
      <c r="N26" s="1196"/>
      <c r="O26" s="1148"/>
      <c r="P26" s="1149"/>
      <c r="Q26" s="1150"/>
      <c r="R26" s="1151"/>
      <c r="S26" s="1197"/>
      <c r="T26" s="1211" t="s">
        <v>493</v>
      </c>
    </row>
    <row r="27" spans="1:20">
      <c r="A27" s="1182" t="s">
        <v>494</v>
      </c>
      <c r="B27" s="1183"/>
      <c r="C27" s="1143">
        <v>30662</v>
      </c>
      <c r="D27" s="1184"/>
      <c r="E27" s="1194"/>
      <c r="F27" s="1186">
        <v>30662</v>
      </c>
      <c r="G27" s="1463">
        <f t="shared" si="0"/>
        <v>0</v>
      </c>
      <c r="H27" s="1195">
        <v>44839</v>
      </c>
      <c r="I27" s="1195"/>
      <c r="J27" s="1196">
        <v>44861</v>
      </c>
      <c r="K27" s="1196">
        <v>44992</v>
      </c>
      <c r="L27" s="1001">
        <v>44994</v>
      </c>
      <c r="M27" s="1146"/>
      <c r="N27" s="1196"/>
      <c r="O27" s="1148"/>
      <c r="P27" s="1149"/>
      <c r="Q27" s="1150"/>
      <c r="R27" s="1151"/>
      <c r="S27" s="1197"/>
      <c r="T27" s="1211" t="s">
        <v>495</v>
      </c>
    </row>
    <row r="28" spans="1:20">
      <c r="A28" s="1583" t="s">
        <v>496</v>
      </c>
      <c r="B28" s="1587" t="s">
        <v>497</v>
      </c>
      <c r="C28" s="1584">
        <v>16833.8</v>
      </c>
      <c r="D28" s="1584"/>
      <c r="E28" s="1588"/>
      <c r="F28" s="1585">
        <v>16833.8</v>
      </c>
      <c r="G28" s="1586">
        <f t="shared" ref="G28" si="1">C28-F28</f>
        <v>0</v>
      </c>
      <c r="H28" s="1235">
        <v>45314</v>
      </c>
      <c r="I28" s="1236" t="s">
        <v>408</v>
      </c>
      <c r="J28" s="1235">
        <v>45320</v>
      </c>
      <c r="K28" s="1235">
        <v>45371</v>
      </c>
      <c r="L28" s="1001"/>
      <c r="M28" s="1146"/>
      <c r="N28" s="1196"/>
      <c r="O28" s="1148"/>
      <c r="P28" s="1149"/>
      <c r="Q28" s="1150"/>
      <c r="R28" s="1151"/>
      <c r="S28" s="1197"/>
      <c r="T28" s="1211" t="s">
        <v>498</v>
      </c>
    </row>
    <row r="29" spans="1:20">
      <c r="A29" s="1182" t="s">
        <v>499</v>
      </c>
      <c r="B29" s="1183"/>
      <c r="C29" s="1143">
        <v>790</v>
      </c>
      <c r="D29" s="1184"/>
      <c r="E29" s="1194"/>
      <c r="F29" s="1186">
        <v>790</v>
      </c>
      <c r="G29" s="1463">
        <f t="shared" si="0"/>
        <v>0</v>
      </c>
      <c r="H29" s="1195" t="s">
        <v>320</v>
      </c>
      <c r="I29" s="1195"/>
      <c r="J29" s="1196" t="s">
        <v>320</v>
      </c>
      <c r="K29" s="1196">
        <v>45076</v>
      </c>
      <c r="L29" s="1001">
        <v>45092</v>
      </c>
      <c r="M29" s="1146"/>
      <c r="N29" s="1196"/>
      <c r="O29" s="1148"/>
      <c r="P29" s="1149"/>
      <c r="Q29" s="1150"/>
      <c r="R29" s="1151"/>
      <c r="S29" s="1197"/>
      <c r="T29" s="1211" t="s">
        <v>498</v>
      </c>
    </row>
    <row r="30" spans="1:20" ht="19.5" customHeight="1">
      <c r="A30" s="1199" t="s">
        <v>163</v>
      </c>
      <c r="B30" s="1200">
        <v>93000</v>
      </c>
      <c r="C30" s="1201"/>
      <c r="D30" s="1170">
        <f>SUM(C31:C36)</f>
        <v>93000</v>
      </c>
      <c r="E30" s="1207">
        <f>B30-D30</f>
        <v>0</v>
      </c>
      <c r="F30" s="1204"/>
      <c r="G30" s="1464" cm="1">
        <f t="array" ref="G30">SUM(B30,-F31:F36)</f>
        <v>0</v>
      </c>
      <c r="H30" s="1159"/>
      <c r="I30" s="1159"/>
      <c r="J30" s="1160"/>
      <c r="K30" s="1160"/>
      <c r="L30" s="1161"/>
      <c r="M30" s="1159"/>
      <c r="N30" s="1160"/>
      <c r="O30" s="1162"/>
      <c r="P30" s="1163"/>
      <c r="Q30" s="1216"/>
      <c r="R30" s="1217"/>
      <c r="S30" s="1152">
        <v>40720.400000000001</v>
      </c>
      <c r="T30" s="1218"/>
    </row>
    <row r="31" spans="1:20" ht="19.5" customHeight="1">
      <c r="A31" s="1141" t="s">
        <v>500</v>
      </c>
      <c r="B31" s="1142"/>
      <c r="C31" s="1143">
        <v>93000</v>
      </c>
      <c r="D31" s="1184"/>
      <c r="E31" s="1219"/>
      <c r="F31" s="1186">
        <v>93000</v>
      </c>
      <c r="G31" s="1463">
        <f t="shared" ref="G31:G36" si="2">C31-F31</f>
        <v>0</v>
      </c>
      <c r="H31" s="1220">
        <v>44874</v>
      </c>
      <c r="I31" s="1220"/>
      <c r="J31" s="1188">
        <v>44883</v>
      </c>
      <c r="K31" s="1188">
        <v>44950</v>
      </c>
      <c r="L31" s="1001">
        <v>44952</v>
      </c>
      <c r="M31" s="1220"/>
      <c r="N31" s="1188"/>
      <c r="O31" s="1188"/>
      <c r="P31" s="1190"/>
      <c r="Q31" s="1150"/>
      <c r="R31" s="1151"/>
      <c r="S31" s="1221"/>
      <c r="T31" s="1222" t="s">
        <v>501</v>
      </c>
    </row>
    <row r="32" spans="1:20">
      <c r="A32" s="1141"/>
      <c r="B32" s="1183"/>
      <c r="C32" s="1143"/>
      <c r="D32" s="1184"/>
      <c r="E32" s="1219"/>
      <c r="F32" s="1186"/>
      <c r="G32" s="1463">
        <f t="shared" si="2"/>
        <v>0</v>
      </c>
      <c r="H32" s="1220" t="s">
        <v>502</v>
      </c>
      <c r="I32" s="1220"/>
      <c r="J32" s="1188"/>
      <c r="K32" s="1188"/>
      <c r="L32" s="1001"/>
      <c r="M32" s="1220"/>
      <c r="N32" s="1188"/>
      <c r="O32" s="1223"/>
      <c r="P32" s="1190"/>
      <c r="Q32" s="1150"/>
      <c r="R32" s="1151"/>
      <c r="S32" s="1221"/>
      <c r="T32" s="1222"/>
    </row>
    <row r="33" spans="1:20">
      <c r="A33" s="1141"/>
      <c r="B33" s="1183"/>
      <c r="C33" s="1143"/>
      <c r="D33" s="1184"/>
      <c r="E33" s="1219"/>
      <c r="F33" s="1186"/>
      <c r="G33" s="1463">
        <f t="shared" si="2"/>
        <v>0</v>
      </c>
      <c r="H33" s="1220"/>
      <c r="I33" s="1220"/>
      <c r="J33" s="1188"/>
      <c r="K33" s="1188"/>
      <c r="L33" s="1001"/>
      <c r="M33" s="1220"/>
      <c r="N33" s="1188"/>
      <c r="O33" s="1223"/>
      <c r="P33" s="1190"/>
      <c r="Q33" s="1150"/>
      <c r="R33" s="1151"/>
      <c r="S33" s="1221"/>
      <c r="T33" s="1225"/>
    </row>
    <row r="34" spans="1:20">
      <c r="A34" s="1141"/>
      <c r="B34" s="1183"/>
      <c r="C34" s="1143"/>
      <c r="D34" s="1184"/>
      <c r="E34" s="1219"/>
      <c r="F34" s="1186"/>
      <c r="G34" s="1463">
        <f t="shared" si="2"/>
        <v>0</v>
      </c>
      <c r="H34" s="1220"/>
      <c r="I34" s="1220"/>
      <c r="J34" s="1188"/>
      <c r="K34" s="1188"/>
      <c r="L34" s="1001"/>
      <c r="M34" s="1220"/>
      <c r="N34" s="1188"/>
      <c r="O34" s="1223"/>
      <c r="P34" s="1190"/>
      <c r="Q34" s="1224"/>
      <c r="R34" s="1151"/>
      <c r="S34" s="1221"/>
      <c r="T34" s="1225"/>
    </row>
    <row r="35" spans="1:20">
      <c r="A35" s="1141"/>
      <c r="B35" s="1183"/>
      <c r="C35" s="1143"/>
      <c r="D35" s="1184"/>
      <c r="E35" s="1219"/>
      <c r="F35" s="1186"/>
      <c r="G35" s="1463">
        <f t="shared" si="2"/>
        <v>0</v>
      </c>
      <c r="H35" s="1220"/>
      <c r="I35" s="1220"/>
      <c r="J35" s="1188"/>
      <c r="K35" s="1188"/>
      <c r="L35" s="1001"/>
      <c r="M35" s="1220"/>
      <c r="N35" s="1188"/>
      <c r="O35" s="1223"/>
      <c r="P35" s="1190"/>
      <c r="Q35" s="1224"/>
      <c r="R35" s="1151"/>
      <c r="S35" s="1221"/>
      <c r="T35" s="1225"/>
    </row>
    <row r="36" spans="1:20">
      <c r="A36" s="1141"/>
      <c r="B36" s="1183"/>
      <c r="C36" s="1143"/>
      <c r="D36" s="1184"/>
      <c r="E36" s="1219"/>
      <c r="F36" s="1186"/>
      <c r="G36" s="1463">
        <f t="shared" si="2"/>
        <v>0</v>
      </c>
      <c r="H36" s="1220"/>
      <c r="I36" s="1220"/>
      <c r="J36" s="1188"/>
      <c r="K36" s="1188"/>
      <c r="L36" s="1001"/>
      <c r="M36" s="1220"/>
      <c r="N36" s="1188"/>
      <c r="O36" s="1223"/>
      <c r="P36" s="1190"/>
      <c r="Q36" s="1224"/>
      <c r="R36" s="1151"/>
      <c r="S36" s="1221"/>
      <c r="T36" s="1225"/>
    </row>
    <row r="37" spans="1:20" ht="19.5" customHeight="1">
      <c r="A37" s="1199" t="s">
        <v>335</v>
      </c>
      <c r="B37" s="1200">
        <v>20000</v>
      </c>
      <c r="C37" s="1201"/>
      <c r="D37" s="1170">
        <f>SUM(C38:C51)</f>
        <v>20000</v>
      </c>
      <c r="E37" s="1207">
        <f>B37-D37</f>
        <v>0</v>
      </c>
      <c r="F37" s="1237"/>
      <c r="G37" s="1464" cm="1">
        <f t="array" ref="G37">SUM(B37,-F38:F51)</f>
        <v>-5.9117155615240335E-12</v>
      </c>
      <c r="H37" s="1159"/>
      <c r="I37" s="1159"/>
      <c r="J37" s="1160"/>
      <c r="K37" s="1160"/>
      <c r="L37" s="1161"/>
      <c r="M37" s="1159"/>
      <c r="N37" s="1160"/>
      <c r="O37" s="1162"/>
      <c r="P37" s="1163"/>
      <c r="Q37" s="1216"/>
      <c r="R37" s="1217"/>
      <c r="S37" s="1152">
        <v>25637.24</v>
      </c>
      <c r="T37" s="1218"/>
    </row>
    <row r="38" spans="1:20" ht="19.5" customHeight="1">
      <c r="A38" s="1141"/>
      <c r="B38" s="1142"/>
      <c r="C38" s="1143"/>
      <c r="D38" s="1184"/>
      <c r="E38" s="1219"/>
      <c r="F38" s="1186"/>
      <c r="G38" s="1463"/>
      <c r="H38" s="1220"/>
      <c r="I38" s="1220"/>
      <c r="J38" s="1188"/>
      <c r="K38" s="1188"/>
      <c r="L38" s="1001"/>
      <c r="M38" s="1220"/>
      <c r="N38" s="1188"/>
      <c r="O38" s="1223"/>
      <c r="P38" s="1190"/>
      <c r="Q38" s="1224"/>
      <c r="R38" s="1151"/>
      <c r="S38" s="1221"/>
      <c r="T38" s="1143" t="s">
        <v>503</v>
      </c>
    </row>
    <row r="39" spans="1:20" ht="19.5" customHeight="1">
      <c r="A39" s="1141" t="s">
        <v>504</v>
      </c>
      <c r="B39" s="1142"/>
      <c r="C39" s="1143">
        <v>769.24</v>
      </c>
      <c r="D39" s="1184"/>
      <c r="E39" s="1219"/>
      <c r="F39" s="1186">
        <v>769.24</v>
      </c>
      <c r="G39" s="1463">
        <f t="shared" ref="G39:G51" si="3">C39-F39</f>
        <v>0</v>
      </c>
      <c r="H39" s="1220" t="s">
        <v>320</v>
      </c>
      <c r="I39" s="1220"/>
      <c r="J39" s="1188" t="s">
        <v>320</v>
      </c>
      <c r="K39" s="1188">
        <v>45040</v>
      </c>
      <c r="L39" s="1001">
        <v>45104</v>
      </c>
      <c r="M39" s="1220"/>
      <c r="N39" s="1188"/>
      <c r="O39" s="1223"/>
      <c r="P39" s="1190"/>
      <c r="Q39" s="1224"/>
      <c r="R39" s="1151"/>
      <c r="S39" s="1221"/>
      <c r="T39" s="1225" t="s">
        <v>505</v>
      </c>
    </row>
    <row r="40" spans="1:20" ht="19.5" customHeight="1">
      <c r="A40" s="1141" t="s">
        <v>506</v>
      </c>
      <c r="B40" s="1142"/>
      <c r="C40" s="1143">
        <v>769.24</v>
      </c>
      <c r="D40" s="1184"/>
      <c r="E40" s="1219"/>
      <c r="F40" s="1186">
        <v>769.24</v>
      </c>
      <c r="G40" s="1463">
        <f t="shared" si="3"/>
        <v>0</v>
      </c>
      <c r="H40" s="1220" t="s">
        <v>320</v>
      </c>
      <c r="I40" s="1220"/>
      <c r="J40" s="1188" t="s">
        <v>320</v>
      </c>
      <c r="K40" s="1188">
        <v>45054</v>
      </c>
      <c r="L40" s="1001">
        <v>45104</v>
      </c>
      <c r="M40" s="1220"/>
      <c r="N40" s="1188"/>
      <c r="O40" s="1223"/>
      <c r="P40" s="1190"/>
      <c r="Q40" s="1224"/>
      <c r="R40" s="1151"/>
      <c r="S40" s="1221"/>
      <c r="T40" s="1225" t="s">
        <v>507</v>
      </c>
    </row>
    <row r="41" spans="1:20" ht="19.5" customHeight="1">
      <c r="A41" s="1141" t="s">
        <v>508</v>
      </c>
      <c r="B41" s="1142"/>
      <c r="C41" s="1143">
        <v>769.24</v>
      </c>
      <c r="D41" s="1184"/>
      <c r="E41" s="1219"/>
      <c r="F41" s="1186">
        <v>769.24</v>
      </c>
      <c r="G41" s="1463">
        <f t="shared" si="3"/>
        <v>0</v>
      </c>
      <c r="H41" s="1220" t="s">
        <v>320</v>
      </c>
      <c r="I41" s="1220"/>
      <c r="J41" s="1188" t="s">
        <v>320</v>
      </c>
      <c r="K41" s="1188">
        <v>45068</v>
      </c>
      <c r="L41" s="1001">
        <v>45104</v>
      </c>
      <c r="M41" s="1220"/>
      <c r="N41" s="1188"/>
      <c r="O41" s="1223"/>
      <c r="P41" s="1190"/>
      <c r="Q41" s="1224"/>
      <c r="R41" s="1151"/>
      <c r="S41" s="1221"/>
      <c r="T41" s="1225" t="s">
        <v>509</v>
      </c>
    </row>
    <row r="42" spans="1:20" ht="19.5" customHeight="1">
      <c r="A42" s="1141" t="s">
        <v>510</v>
      </c>
      <c r="B42" s="1142"/>
      <c r="C42" s="1143">
        <v>769.24</v>
      </c>
      <c r="D42" s="1184"/>
      <c r="E42" s="1219"/>
      <c r="F42" s="1186">
        <v>769.24</v>
      </c>
      <c r="G42" s="1463">
        <f t="shared" si="3"/>
        <v>0</v>
      </c>
      <c r="H42" s="1220" t="s">
        <v>320</v>
      </c>
      <c r="I42" s="1220"/>
      <c r="J42" s="1188"/>
      <c r="K42" s="1188">
        <v>45114</v>
      </c>
      <c r="L42" s="1001">
        <v>45114</v>
      </c>
      <c r="M42" s="1220"/>
      <c r="N42" s="1188"/>
      <c r="O42" s="1223"/>
      <c r="P42" s="1190"/>
      <c r="Q42" s="1224"/>
      <c r="R42" s="1151"/>
      <c r="S42" s="1221"/>
      <c r="T42" s="1225" t="s">
        <v>511</v>
      </c>
    </row>
    <row r="43" spans="1:20" ht="19.5" customHeight="1">
      <c r="A43" s="1141" t="s">
        <v>512</v>
      </c>
      <c r="B43" s="1142"/>
      <c r="C43" s="1143">
        <v>769.24</v>
      </c>
      <c r="D43" s="1184"/>
      <c r="E43" s="1219"/>
      <c r="F43" s="1186">
        <v>769.24</v>
      </c>
      <c r="G43" s="1463">
        <f t="shared" si="3"/>
        <v>0</v>
      </c>
      <c r="H43" s="1220" t="s">
        <v>320</v>
      </c>
      <c r="I43" s="1220"/>
      <c r="J43" s="1188"/>
      <c r="K43" s="1188">
        <v>45114</v>
      </c>
      <c r="L43" s="1001">
        <v>45114</v>
      </c>
      <c r="M43" s="1220"/>
      <c r="N43" s="1188"/>
      <c r="O43" s="1223"/>
      <c r="P43" s="1190"/>
      <c r="Q43" s="1224"/>
      <c r="R43" s="1151"/>
      <c r="S43" s="1221"/>
      <c r="T43" s="1225" t="s">
        <v>513</v>
      </c>
    </row>
    <row r="44" spans="1:20" ht="19.5" customHeight="1">
      <c r="A44" s="1141" t="s">
        <v>514</v>
      </c>
      <c r="B44" s="1142"/>
      <c r="C44" s="1143">
        <v>769.24</v>
      </c>
      <c r="D44" s="1184"/>
      <c r="E44" s="1219"/>
      <c r="F44" s="1186">
        <v>769.24</v>
      </c>
      <c r="G44" s="1463">
        <f t="shared" si="3"/>
        <v>0</v>
      </c>
      <c r="H44" s="1220" t="s">
        <v>320</v>
      </c>
      <c r="I44" s="1220"/>
      <c r="J44" s="1188"/>
      <c r="K44" s="1188">
        <v>45114</v>
      </c>
      <c r="L44" s="1001">
        <v>45114</v>
      </c>
      <c r="M44" s="1220"/>
      <c r="N44" s="1188"/>
      <c r="O44" s="1223"/>
      <c r="P44" s="1190"/>
      <c r="Q44" s="1224"/>
      <c r="R44" s="1151"/>
      <c r="S44" s="1221"/>
      <c r="T44" s="1225" t="s">
        <v>515</v>
      </c>
    </row>
    <row r="45" spans="1:20" ht="19.5" customHeight="1">
      <c r="A45" s="1141" t="s">
        <v>516</v>
      </c>
      <c r="B45" s="1142"/>
      <c r="C45" s="1143">
        <v>545.66</v>
      </c>
      <c r="D45" s="1184"/>
      <c r="E45" s="1219"/>
      <c r="F45" s="1186">
        <v>545.66</v>
      </c>
      <c r="G45" s="1463">
        <f t="shared" si="3"/>
        <v>0</v>
      </c>
      <c r="H45" s="1220" t="s">
        <v>320</v>
      </c>
      <c r="I45" s="1220"/>
      <c r="J45" s="1188"/>
      <c r="K45" s="1188">
        <v>45114</v>
      </c>
      <c r="L45" s="1001">
        <v>45114</v>
      </c>
      <c r="M45" s="1220"/>
      <c r="N45" s="1188"/>
      <c r="O45" s="1223"/>
      <c r="P45" s="1190"/>
      <c r="Q45" s="1224"/>
      <c r="R45" s="1151"/>
      <c r="S45" s="1221"/>
      <c r="T45" s="1225" t="s">
        <v>517</v>
      </c>
    </row>
    <row r="46" spans="1:20" ht="19.5" customHeight="1">
      <c r="A46" s="1141" t="s">
        <v>518</v>
      </c>
      <c r="B46" s="1142"/>
      <c r="C46" s="1143">
        <v>3500</v>
      </c>
      <c r="D46" s="1184"/>
      <c r="E46" s="1219"/>
      <c r="F46" s="1186">
        <v>3500</v>
      </c>
      <c r="G46" s="1463">
        <f>C46-F46</f>
        <v>0</v>
      </c>
      <c r="H46" s="1220" t="s">
        <v>320</v>
      </c>
      <c r="I46" s="1220"/>
      <c r="J46" s="1188" t="s">
        <v>320</v>
      </c>
      <c r="K46" s="1188">
        <v>44932</v>
      </c>
      <c r="L46" s="1001">
        <v>44938</v>
      </c>
      <c r="M46" s="1220"/>
      <c r="N46" s="1188"/>
      <c r="O46" s="1223"/>
      <c r="P46" s="1190"/>
      <c r="Q46" s="1224"/>
      <c r="R46" s="1151"/>
      <c r="S46" s="1221"/>
      <c r="T46" s="1225"/>
    </row>
    <row r="47" spans="1:20" ht="19.5" customHeight="1">
      <c r="A47" s="1141" t="s">
        <v>519</v>
      </c>
      <c r="B47" s="1142"/>
      <c r="C47" s="1143">
        <v>3500</v>
      </c>
      <c r="D47" s="1184"/>
      <c r="E47" s="1219"/>
      <c r="F47" s="1186">
        <v>3500</v>
      </c>
      <c r="G47" s="1463">
        <f>C47-F47</f>
        <v>0</v>
      </c>
      <c r="H47" s="1220"/>
      <c r="I47" s="1220"/>
      <c r="J47" s="1188"/>
      <c r="K47" s="1188"/>
      <c r="L47" s="1001"/>
      <c r="M47" s="1220"/>
      <c r="N47" s="1188"/>
      <c r="O47" s="1223"/>
      <c r="P47" s="1190"/>
      <c r="Q47" s="1224"/>
      <c r="R47" s="1151"/>
      <c r="S47" s="1221"/>
      <c r="T47" s="1225"/>
    </row>
    <row r="48" spans="1:20">
      <c r="A48" s="1141" t="s">
        <v>520</v>
      </c>
      <c r="B48" s="1142"/>
      <c r="C48" s="1143"/>
      <c r="D48" s="1184"/>
      <c r="E48" s="1219" t="s">
        <v>340</v>
      </c>
      <c r="F48" s="1186">
        <v>0</v>
      </c>
      <c r="G48" s="1463">
        <f t="shared" si="3"/>
        <v>0</v>
      </c>
      <c r="H48" s="1220"/>
      <c r="I48" s="1220"/>
      <c r="J48" s="1188"/>
      <c r="K48" s="1188"/>
      <c r="L48" s="1001"/>
      <c r="M48" s="1220"/>
      <c r="N48" s="1188"/>
      <c r="O48" s="1223"/>
      <c r="P48" s="1190"/>
      <c r="Q48" s="1224"/>
      <c r="R48" s="1151"/>
      <c r="S48" s="1221"/>
      <c r="T48" s="1225"/>
    </row>
    <row r="49" spans="1:20">
      <c r="A49" s="1141" t="s">
        <v>521</v>
      </c>
      <c r="B49" s="1142"/>
      <c r="C49" s="1143">
        <v>4428</v>
      </c>
      <c r="D49" s="1184"/>
      <c r="E49" s="1219"/>
      <c r="F49" s="1186">
        <v>4428</v>
      </c>
      <c r="G49" s="1463">
        <f t="shared" si="3"/>
        <v>0</v>
      </c>
      <c r="H49" s="1220" t="s">
        <v>320</v>
      </c>
      <c r="I49" s="1220"/>
      <c r="J49" s="1188" t="s">
        <v>320</v>
      </c>
      <c r="K49" s="1188">
        <v>44866</v>
      </c>
      <c r="L49" s="1001">
        <v>44868</v>
      </c>
      <c r="M49" s="1220"/>
      <c r="N49" s="1188"/>
      <c r="O49" s="1223"/>
      <c r="P49" s="1190"/>
      <c r="Q49" s="1224"/>
      <c r="R49" s="1151"/>
      <c r="S49" s="1221"/>
      <c r="T49" s="1225"/>
    </row>
    <row r="50" spans="1:20" ht="26.4">
      <c r="A50" s="1141" t="s">
        <v>522</v>
      </c>
      <c r="B50" s="1142"/>
      <c r="C50" s="1143">
        <v>3410.9</v>
      </c>
      <c r="D50" s="1184"/>
      <c r="E50" s="1219"/>
      <c r="F50" s="1186">
        <v>3410.9</v>
      </c>
      <c r="G50" s="1463">
        <f t="shared" si="3"/>
        <v>0</v>
      </c>
      <c r="H50" s="1220" t="s">
        <v>320</v>
      </c>
      <c r="I50" s="1220"/>
      <c r="J50" s="1188" t="s">
        <v>320</v>
      </c>
      <c r="K50" s="1188">
        <v>45218</v>
      </c>
      <c r="L50" s="1001">
        <v>45232</v>
      </c>
      <c r="M50" s="1220"/>
      <c r="N50" s="1188"/>
      <c r="O50" s="1223"/>
      <c r="P50" s="1190"/>
      <c r="Q50" s="1224"/>
      <c r="R50" s="1151"/>
      <c r="S50" s="1221"/>
      <c r="T50" s="1225" t="s">
        <v>523</v>
      </c>
    </row>
    <row r="51" spans="1:20">
      <c r="A51" s="1269"/>
      <c r="B51" s="1142"/>
      <c r="C51" s="1143"/>
      <c r="D51" s="1184"/>
      <c r="E51" s="1219"/>
      <c r="F51" s="1186"/>
      <c r="G51" s="1463">
        <f t="shared" si="3"/>
        <v>0</v>
      </c>
      <c r="H51" s="1220"/>
      <c r="I51" s="1220"/>
      <c r="J51" s="1188"/>
      <c r="K51" s="1188"/>
      <c r="L51" s="1001"/>
      <c r="M51" s="1220"/>
      <c r="N51" s="1188"/>
      <c r="O51" s="1223"/>
      <c r="P51" s="1190"/>
      <c r="Q51" s="1224"/>
      <c r="R51" s="1151"/>
      <c r="S51" s="1221"/>
      <c r="T51" s="1225"/>
    </row>
    <row r="52" spans="1:20">
      <c r="A52" s="1239" t="s">
        <v>464</v>
      </c>
      <c r="B52" s="1200">
        <v>59319.94</v>
      </c>
      <c r="C52" s="1201"/>
      <c r="D52" s="1170">
        <f>SUM(C53:C63)</f>
        <v>59319.94</v>
      </c>
      <c r="E52" s="1207">
        <f>B52-D52</f>
        <v>0</v>
      </c>
      <c r="F52" s="1204"/>
      <c r="G52" s="1465" cm="1">
        <f t="array" ref="G52">SUM(B52,-F53:F63)</f>
        <v>1.3642420526593924E-12</v>
      </c>
      <c r="H52" s="1159"/>
      <c r="I52" s="1159"/>
      <c r="J52" s="1160"/>
      <c r="K52" s="1160"/>
      <c r="L52" s="1161"/>
      <c r="M52" s="1159"/>
      <c r="N52" s="1160"/>
      <c r="O52" s="1162"/>
      <c r="P52" s="1163"/>
      <c r="Q52" s="1164"/>
      <c r="R52" s="1217"/>
      <c r="S52" s="1152">
        <v>37449.760000000002</v>
      </c>
      <c r="T52" s="1238"/>
    </row>
    <row r="53" spans="1:20">
      <c r="A53" s="1141" t="s">
        <v>524</v>
      </c>
      <c r="B53" s="1240"/>
      <c r="C53" s="1241">
        <v>6340</v>
      </c>
      <c r="D53" s="1242"/>
      <c r="E53" s="1243"/>
      <c r="F53" s="1186">
        <v>6340</v>
      </c>
      <c r="G53" s="1463">
        <f t="shared" ref="G53:G63" si="4">C53-F53</f>
        <v>0</v>
      </c>
      <c r="H53" s="1220" t="s">
        <v>320</v>
      </c>
      <c r="I53" s="1220"/>
      <c r="J53" s="1188" t="s">
        <v>320</v>
      </c>
      <c r="K53" s="1188">
        <v>44811</v>
      </c>
      <c r="L53" s="1001">
        <v>44812</v>
      </c>
      <c r="M53" s="1220"/>
      <c r="N53" s="1188"/>
      <c r="O53" s="1188"/>
      <c r="P53" s="1190"/>
      <c r="Q53" s="1224"/>
      <c r="R53" s="1151"/>
      <c r="S53" s="1244"/>
      <c r="T53" s="1245" t="s">
        <v>525</v>
      </c>
    </row>
    <row r="54" spans="1:20">
      <c r="A54" s="1589" t="s">
        <v>526</v>
      </c>
      <c r="B54" s="1590" t="s">
        <v>407</v>
      </c>
      <c r="C54" s="1584">
        <v>2500</v>
      </c>
      <c r="D54" s="1590" t="s">
        <v>527</v>
      </c>
      <c r="E54" s="1591"/>
      <c r="F54" s="1585">
        <v>2500</v>
      </c>
      <c r="G54" s="1592">
        <f>C54-F54</f>
        <v>0</v>
      </c>
      <c r="H54" s="1235">
        <v>45314</v>
      </c>
      <c r="I54" s="1236" t="s">
        <v>408</v>
      </c>
      <c r="J54" s="1235">
        <v>45320</v>
      </c>
      <c r="K54" s="1235">
        <v>45371</v>
      </c>
      <c r="L54" s="1001"/>
      <c r="M54" s="1220"/>
      <c r="N54" s="1188"/>
      <c r="O54" s="1188"/>
      <c r="P54" s="1190"/>
      <c r="Q54" s="1224"/>
      <c r="R54" s="1151"/>
      <c r="S54" s="1244"/>
      <c r="T54" s="1225"/>
    </row>
    <row r="55" spans="1:20">
      <c r="A55" s="1141" t="s">
        <v>528</v>
      </c>
      <c r="B55" s="1242"/>
      <c r="C55" s="1143">
        <v>3362</v>
      </c>
      <c r="D55" s="1242"/>
      <c r="E55" s="1243"/>
      <c r="F55" s="1186">
        <v>3362</v>
      </c>
      <c r="G55" s="1466">
        <f>C55-F55</f>
        <v>0</v>
      </c>
      <c r="H55" s="1220" t="s">
        <v>320</v>
      </c>
      <c r="I55" s="1220"/>
      <c r="J55" s="1188" t="s">
        <v>320</v>
      </c>
      <c r="K55" s="1188">
        <v>44687</v>
      </c>
      <c r="L55" s="1001">
        <v>44687</v>
      </c>
      <c r="M55" s="1220"/>
      <c r="N55" s="1188"/>
      <c r="O55" s="1223"/>
      <c r="P55" s="1190"/>
      <c r="Q55" s="1224"/>
      <c r="R55" s="1151"/>
      <c r="S55" s="1244"/>
      <c r="T55" s="1225"/>
    </row>
    <row r="56" spans="1:20">
      <c r="A56" s="1589" t="s">
        <v>529</v>
      </c>
      <c r="B56" s="1590" t="s">
        <v>407</v>
      </c>
      <c r="C56" s="1584">
        <v>30551.56</v>
      </c>
      <c r="D56" s="1584" t="s">
        <v>530</v>
      </c>
      <c r="E56" s="1593"/>
      <c r="F56" s="1585">
        <v>30551.56</v>
      </c>
      <c r="G56" s="1592">
        <f t="shared" si="4"/>
        <v>0</v>
      </c>
      <c r="H56" s="1235">
        <v>45314</v>
      </c>
      <c r="I56" s="1236" t="s">
        <v>408</v>
      </c>
      <c r="J56" s="1235">
        <v>45320</v>
      </c>
      <c r="K56" s="1235">
        <v>45371</v>
      </c>
      <c r="L56" s="1001"/>
      <c r="M56" s="1220"/>
      <c r="N56" s="1188"/>
      <c r="O56" s="1223"/>
      <c r="P56" s="1190"/>
      <c r="Q56" s="1224"/>
      <c r="R56" s="1151"/>
      <c r="S56" s="1244"/>
      <c r="T56" s="1225"/>
    </row>
    <row r="57" spans="1:20" ht="26.4">
      <c r="A57" s="1330" t="s">
        <v>475</v>
      </c>
      <c r="B57" s="1183"/>
      <c r="C57" s="1143">
        <v>2476.91</v>
      </c>
      <c r="D57" s="1184"/>
      <c r="E57" s="1219"/>
      <c r="F57" s="1186">
        <v>2476.91</v>
      </c>
      <c r="G57" s="1466">
        <f t="shared" si="4"/>
        <v>0</v>
      </c>
      <c r="H57" s="1220">
        <v>44946</v>
      </c>
      <c r="I57" s="1220"/>
      <c r="J57" s="1188">
        <v>44949</v>
      </c>
      <c r="K57" s="1188">
        <v>44951</v>
      </c>
      <c r="L57" s="1001">
        <v>44994</v>
      </c>
      <c r="M57" s="1220"/>
      <c r="N57" s="1188"/>
      <c r="O57" s="1223"/>
      <c r="P57" s="1190"/>
      <c r="Q57" s="1224"/>
      <c r="R57" s="1151"/>
      <c r="S57" s="1244"/>
      <c r="T57" s="1225" t="s">
        <v>368</v>
      </c>
    </row>
    <row r="58" spans="1:20" ht="26.4">
      <c r="A58" s="1331" t="s">
        <v>531</v>
      </c>
      <c r="B58" s="1183"/>
      <c r="C58" s="1143">
        <v>1225</v>
      </c>
      <c r="D58" s="1242"/>
      <c r="E58" s="1243"/>
      <c r="F58" s="1186">
        <v>1225</v>
      </c>
      <c r="G58" s="1466">
        <f t="shared" si="4"/>
        <v>0</v>
      </c>
      <c r="H58" s="1146">
        <v>44949</v>
      </c>
      <c r="I58" s="1146"/>
      <c r="J58" s="1147">
        <v>45026</v>
      </c>
      <c r="K58" s="1147">
        <v>45106</v>
      </c>
      <c r="L58" s="1001"/>
      <c r="M58" s="1220"/>
      <c r="N58" s="1188"/>
      <c r="O58" s="1223"/>
      <c r="P58" s="1190"/>
      <c r="Q58" s="1224"/>
      <c r="R58" s="1151"/>
      <c r="S58" s="1244"/>
      <c r="T58" s="1225" t="s">
        <v>532</v>
      </c>
    </row>
    <row r="59" spans="1:20">
      <c r="A59" s="1141" t="s">
        <v>533</v>
      </c>
      <c r="B59" s="1183"/>
      <c r="C59" s="1143">
        <v>5781</v>
      </c>
      <c r="D59" s="1242"/>
      <c r="E59" s="1243"/>
      <c r="F59" s="1186">
        <v>5781</v>
      </c>
      <c r="G59" s="1466">
        <f t="shared" si="4"/>
        <v>0</v>
      </c>
      <c r="H59" s="1146">
        <v>44943</v>
      </c>
      <c r="I59" s="1146"/>
      <c r="J59" s="1147">
        <v>45092</v>
      </c>
      <c r="K59" s="1147">
        <v>45096</v>
      </c>
      <c r="L59" s="1001">
        <v>45106</v>
      </c>
      <c r="M59" s="1220"/>
      <c r="N59" s="1188"/>
      <c r="O59" s="1223"/>
      <c r="P59" s="1190"/>
      <c r="Q59" s="1224"/>
      <c r="R59" s="1151"/>
      <c r="S59" s="1244"/>
      <c r="T59" s="1225" t="s">
        <v>534</v>
      </c>
    </row>
    <row r="60" spans="1:20">
      <c r="A60" s="1141" t="s">
        <v>535</v>
      </c>
      <c r="B60" s="1183"/>
      <c r="C60" s="1143">
        <v>501</v>
      </c>
      <c r="D60" s="1242"/>
      <c r="E60" s="1243"/>
      <c r="F60" s="1186">
        <v>501</v>
      </c>
      <c r="G60" s="1466">
        <f t="shared" si="4"/>
        <v>0</v>
      </c>
      <c r="H60" s="1146">
        <v>45118</v>
      </c>
      <c r="I60" s="1146" t="s">
        <v>536</v>
      </c>
      <c r="J60" s="1147">
        <v>45119</v>
      </c>
      <c r="K60" s="1147">
        <v>45169</v>
      </c>
      <c r="L60" s="1001">
        <v>45176</v>
      </c>
      <c r="M60" s="1220"/>
      <c r="N60" s="1188"/>
      <c r="O60" s="1223"/>
      <c r="P60" s="1190"/>
      <c r="Q60" s="1224"/>
      <c r="R60" s="1151"/>
      <c r="S60" s="1244"/>
      <c r="T60" s="1225" t="s">
        <v>537</v>
      </c>
    </row>
    <row r="61" spans="1:20" ht="26.4">
      <c r="A61" s="1141" t="s">
        <v>538</v>
      </c>
      <c r="B61" s="1183"/>
      <c r="C61" s="1143">
        <v>4236</v>
      </c>
      <c r="D61" s="1242"/>
      <c r="E61" s="1243"/>
      <c r="F61" s="1186">
        <v>4236</v>
      </c>
      <c r="G61" s="1466">
        <f t="shared" si="4"/>
        <v>0</v>
      </c>
      <c r="H61" s="1146">
        <v>45161</v>
      </c>
      <c r="I61" s="1146" t="s">
        <v>539</v>
      </c>
      <c r="J61" s="1147">
        <v>45161</v>
      </c>
      <c r="K61" s="1147">
        <v>45254</v>
      </c>
      <c r="L61" s="1001">
        <v>45309</v>
      </c>
      <c r="M61" s="1220"/>
      <c r="N61" s="1188"/>
      <c r="O61" s="1223"/>
      <c r="P61" s="1190"/>
      <c r="Q61" s="1224"/>
      <c r="R61" s="1151"/>
      <c r="S61" s="1244"/>
      <c r="T61" s="1225"/>
    </row>
    <row r="62" spans="1:20" ht="15" customHeight="1">
      <c r="A62" s="1141" t="s">
        <v>540</v>
      </c>
      <c r="B62" s="1183"/>
      <c r="C62" s="1143">
        <v>2156.4699999999998</v>
      </c>
      <c r="D62" s="1242"/>
      <c r="E62" s="1243"/>
      <c r="F62" s="1186">
        <v>2156.4699999999998</v>
      </c>
      <c r="G62" s="1466">
        <f t="shared" ref="G62" si="5">C62-F62</f>
        <v>0</v>
      </c>
      <c r="H62" s="1146">
        <v>45028</v>
      </c>
      <c r="I62" s="1146" t="s">
        <v>320</v>
      </c>
      <c r="J62" s="1147" t="s">
        <v>320</v>
      </c>
      <c r="K62" s="1147">
        <v>45078</v>
      </c>
      <c r="L62" s="1001">
        <v>45162</v>
      </c>
      <c r="M62" s="1220"/>
      <c r="N62" s="1188"/>
      <c r="O62" s="1223"/>
      <c r="P62" s="1190"/>
      <c r="Q62" s="1224"/>
      <c r="R62" s="1151"/>
      <c r="S62" s="1244"/>
      <c r="T62" s="1225" t="s">
        <v>541</v>
      </c>
    </row>
    <row r="63" spans="1:20" ht="15" customHeight="1">
      <c r="A63" s="1583" t="s">
        <v>496</v>
      </c>
      <c r="B63" s="1590" t="s">
        <v>407</v>
      </c>
      <c r="C63" s="1584">
        <v>190</v>
      </c>
      <c r="D63" s="1590"/>
      <c r="E63" s="1591"/>
      <c r="F63" s="1585">
        <v>190</v>
      </c>
      <c r="G63" s="1592">
        <f t="shared" si="4"/>
        <v>0</v>
      </c>
      <c r="H63" s="1235">
        <v>45314</v>
      </c>
      <c r="I63" s="1236" t="s">
        <v>408</v>
      </c>
      <c r="J63" s="1235">
        <v>45320</v>
      </c>
      <c r="K63" s="1235">
        <v>45371</v>
      </c>
      <c r="L63" s="1001"/>
      <c r="M63" s="1220"/>
      <c r="N63" s="1188"/>
      <c r="O63" s="1223"/>
      <c r="P63" s="1190"/>
      <c r="Q63" s="1224"/>
      <c r="R63" s="1151"/>
      <c r="S63" s="1244"/>
      <c r="T63" s="1225"/>
    </row>
    <row r="64" spans="1:20" ht="16.2">
      <c r="A64" s="1154" t="s">
        <v>370</v>
      </c>
      <c r="B64" s="1246">
        <f>B65</f>
        <v>25000</v>
      </c>
      <c r="C64" s="1247"/>
      <c r="D64" s="1248">
        <f>D65</f>
        <v>25000</v>
      </c>
      <c r="E64" s="1249">
        <f>B64-D64</f>
        <v>0</v>
      </c>
      <c r="F64" s="1250">
        <f>SUM(F66:F70)</f>
        <v>25000</v>
      </c>
      <c r="G64" s="1467">
        <f>B64-F64</f>
        <v>0</v>
      </c>
      <c r="H64" s="1251"/>
      <c r="I64" s="1251"/>
      <c r="J64" s="1252"/>
      <c r="K64" s="1252"/>
      <c r="L64" s="1253"/>
      <c r="M64" s="1251"/>
      <c r="N64" s="1252"/>
      <c r="O64" s="1177"/>
      <c r="P64" s="1254"/>
      <c r="Q64" s="1255"/>
      <c r="R64" s="1256"/>
      <c r="S64" s="1257">
        <f>SUM(S65:S74)</f>
        <v>53611</v>
      </c>
      <c r="T64" s="1258"/>
    </row>
    <row r="65" spans="1:22">
      <c r="A65" s="1259" t="s">
        <v>371</v>
      </c>
      <c r="B65" s="1260">
        <v>25000</v>
      </c>
      <c r="C65" s="1261"/>
      <c r="D65" s="1262">
        <f>SUM(C66:C70)</f>
        <v>25000</v>
      </c>
      <c r="E65" s="1207">
        <f>B65-D65</f>
        <v>0</v>
      </c>
      <c r="F65" s="1263"/>
      <c r="G65" s="1468"/>
      <c r="H65" s="1146"/>
      <c r="I65" s="1146"/>
      <c r="J65" s="1147"/>
      <c r="K65" s="1147"/>
      <c r="L65" s="1001"/>
      <c r="M65" s="1146"/>
      <c r="N65" s="1147"/>
      <c r="O65" s="1148"/>
      <c r="P65" s="1149"/>
      <c r="Q65" s="1264"/>
      <c r="R65" s="1151"/>
      <c r="S65" s="1152">
        <v>53611</v>
      </c>
      <c r="T65" s="1265"/>
    </row>
    <row r="66" spans="1:22">
      <c r="A66" s="1379"/>
      <c r="B66" s="1266"/>
      <c r="C66" s="1267"/>
      <c r="D66" s="1184"/>
      <c r="E66" s="1194"/>
      <c r="F66" s="1145"/>
      <c r="G66" s="1466">
        <f>C66-F66</f>
        <v>0</v>
      </c>
      <c r="H66" s="1146"/>
      <c r="I66" s="1146"/>
      <c r="J66" s="1147"/>
      <c r="K66" s="1147"/>
      <c r="L66" s="1001"/>
      <c r="M66" s="1146"/>
      <c r="N66" s="1147"/>
      <c r="O66" s="1148"/>
      <c r="P66" s="1149"/>
      <c r="Q66" s="1224"/>
      <c r="R66" s="1151"/>
      <c r="S66" s="1152"/>
      <c r="T66" s="1270"/>
    </row>
    <row r="67" spans="1:22" ht="26.4">
      <c r="A67" s="1141" t="s">
        <v>542</v>
      </c>
      <c r="B67" s="1266"/>
      <c r="C67" s="1267">
        <v>5000</v>
      </c>
      <c r="D67" s="1184"/>
      <c r="E67" s="1194"/>
      <c r="F67" s="1145">
        <v>5000</v>
      </c>
      <c r="G67" s="1466">
        <f>C67-F67</f>
        <v>0</v>
      </c>
      <c r="H67" s="1146">
        <v>45414</v>
      </c>
      <c r="I67" s="1146" t="s">
        <v>543</v>
      </c>
      <c r="J67" s="1147">
        <v>45429</v>
      </c>
      <c r="K67" s="1147">
        <v>45429</v>
      </c>
      <c r="L67" s="1001">
        <v>45447</v>
      </c>
      <c r="M67" s="1146"/>
      <c r="N67" s="1147"/>
      <c r="O67" s="1148"/>
      <c r="P67" s="1149"/>
      <c r="Q67" s="1224"/>
      <c r="R67" s="1151"/>
      <c r="S67" s="1152"/>
      <c r="T67" s="1270"/>
    </row>
    <row r="68" spans="1:22">
      <c r="A68" s="1416" t="s">
        <v>544</v>
      </c>
      <c r="B68" s="1412"/>
      <c r="C68" s="1413">
        <v>4350</v>
      </c>
      <c r="D68" s="1381"/>
      <c r="E68" s="1280"/>
      <c r="F68" s="1145">
        <v>4350</v>
      </c>
      <c r="G68" s="1466">
        <f>C68-F68</f>
        <v>0</v>
      </c>
      <c r="H68" s="1146" t="s">
        <v>320</v>
      </c>
      <c r="I68" s="1146" t="s">
        <v>320</v>
      </c>
      <c r="J68" s="1147" t="s">
        <v>320</v>
      </c>
      <c r="K68" s="1147">
        <v>45327</v>
      </c>
      <c r="L68" s="1001"/>
      <c r="M68" s="1146"/>
      <c r="N68" s="1147"/>
      <c r="O68" s="1148"/>
      <c r="P68" s="1149"/>
      <c r="Q68" s="1224"/>
      <c r="R68" s="1151"/>
      <c r="S68" s="1152"/>
      <c r="T68" s="1270"/>
    </row>
    <row r="69" spans="1:22">
      <c r="A69" s="1120" t="s">
        <v>545</v>
      </c>
      <c r="B69" s="1411"/>
      <c r="C69" s="1423">
        <v>6750</v>
      </c>
      <c r="D69" s="1380"/>
      <c r="E69" s="1415"/>
      <c r="F69" s="1385">
        <v>6750</v>
      </c>
      <c r="G69" s="1466">
        <f>C69-F69</f>
        <v>0</v>
      </c>
      <c r="H69" s="1146">
        <v>45355</v>
      </c>
      <c r="I69" s="1146" t="s">
        <v>546</v>
      </c>
      <c r="J69" s="1147">
        <v>45355</v>
      </c>
      <c r="K69" s="1147">
        <v>45471</v>
      </c>
      <c r="L69" s="1001">
        <v>45474</v>
      </c>
      <c r="M69" s="1146"/>
      <c r="N69" s="1147"/>
      <c r="O69" s="1148"/>
      <c r="P69" s="1149"/>
      <c r="Q69" s="1224"/>
      <c r="R69" s="1151"/>
      <c r="S69" s="1152"/>
      <c r="T69" s="1268"/>
    </row>
    <row r="70" spans="1:22" ht="26.4">
      <c r="A70" s="1141" t="s">
        <v>547</v>
      </c>
      <c r="B70" s="1455"/>
      <c r="C70" s="1456">
        <v>8900</v>
      </c>
      <c r="D70" s="1414"/>
      <c r="E70" s="1410"/>
      <c r="F70" s="1145">
        <v>8900</v>
      </c>
      <c r="G70" s="1466">
        <f>C70-F70</f>
        <v>0</v>
      </c>
      <c r="H70" s="1146">
        <v>45413</v>
      </c>
      <c r="I70" s="1146" t="s">
        <v>548</v>
      </c>
      <c r="J70" s="1147">
        <v>45429</v>
      </c>
      <c r="K70" s="1147">
        <v>45561</v>
      </c>
      <c r="L70" s="1001"/>
      <c r="M70" s="1146"/>
      <c r="N70" s="1147"/>
      <c r="O70" s="1148"/>
      <c r="P70" s="1149"/>
      <c r="Q70" s="1224"/>
      <c r="R70" s="1273"/>
      <c r="S70" s="1152"/>
      <c r="T70" s="1274"/>
    </row>
    <row r="71" spans="1:22" ht="16.2">
      <c r="A71" s="1417" t="s">
        <v>372</v>
      </c>
      <c r="B71" s="1332"/>
      <c r="C71" s="1333"/>
      <c r="D71" s="1334"/>
      <c r="E71" s="1335">
        <f>SUM(E65,E52,E37,E30,E22,E18,E15,E12,E8)</f>
        <v>0</v>
      </c>
      <c r="F71" s="1336"/>
      <c r="G71" s="1469"/>
      <c r="H71" s="1281"/>
      <c r="I71" s="1282"/>
      <c r="J71" s="1283"/>
      <c r="K71" s="1283"/>
      <c r="L71" s="1284"/>
      <c r="M71" s="1282"/>
      <c r="N71" s="1283"/>
      <c r="O71" s="1285"/>
      <c r="P71" s="1286"/>
      <c r="Q71" s="1287"/>
      <c r="R71" s="1288"/>
      <c r="S71" s="1289"/>
      <c r="T71" s="1290"/>
    </row>
    <row r="72" spans="1:22">
      <c r="A72" s="1291"/>
      <c r="B72" s="1271"/>
      <c r="C72" s="1143"/>
      <c r="D72" s="1272"/>
      <c r="E72" s="1194"/>
      <c r="F72" s="1145"/>
      <c r="G72" s="1470"/>
      <c r="H72" s="1291"/>
      <c r="I72" s="1292"/>
      <c r="J72" s="1146"/>
      <c r="K72" s="1146"/>
      <c r="L72" s="1001"/>
      <c r="M72" s="1146"/>
      <c r="N72" s="1147"/>
      <c r="O72" s="1293"/>
      <c r="P72" s="1149"/>
      <c r="Q72" s="1294"/>
      <c r="R72" s="1295"/>
      <c r="S72" s="1152"/>
      <c r="T72" s="1296"/>
    </row>
    <row r="73" spans="1:22">
      <c r="A73" s="1291"/>
      <c r="B73" s="1297"/>
      <c r="C73" s="1298"/>
      <c r="D73" s="1297"/>
      <c r="E73" s="1299"/>
      <c r="F73" s="1300"/>
      <c r="G73" s="1471"/>
      <c r="H73" s="1291"/>
      <c r="I73" s="1292"/>
      <c r="J73" s="1301"/>
      <c r="K73" s="1302"/>
      <c r="L73" s="1295"/>
      <c r="M73" s="1302"/>
      <c r="N73" s="1303"/>
      <c r="O73" s="1304"/>
      <c r="P73" s="1305"/>
      <c r="Q73" s="1302"/>
      <c r="R73" s="1304"/>
      <c r="S73" s="1306"/>
      <c r="T73" s="1306"/>
    </row>
    <row r="74" spans="1:22">
      <c r="A74" s="1307"/>
      <c r="B74" s="1308"/>
      <c r="C74" s="1309"/>
      <c r="D74" s="1308"/>
      <c r="E74" s="1310"/>
      <c r="F74" s="1311"/>
      <c r="G74" s="1472"/>
      <c r="H74" s="1307"/>
      <c r="I74" s="1312"/>
      <c r="J74" s="1313"/>
      <c r="K74" s="1314"/>
      <c r="L74" s="1315"/>
      <c r="M74" s="1314"/>
      <c r="N74" s="1316"/>
      <c r="O74" s="1317"/>
      <c r="P74" s="1318"/>
      <c r="Q74" s="1314"/>
      <c r="R74" s="1317"/>
      <c r="S74" s="1319"/>
      <c r="T74" s="1319"/>
    </row>
    <row r="77" spans="1:22">
      <c r="G77" s="1594"/>
      <c r="I77" s="1458"/>
    </row>
    <row r="79" spans="1:22">
      <c r="F79" s="1186">
        <v>769.24</v>
      </c>
    </row>
    <row r="80" spans="1:22">
      <c r="F80" s="1186">
        <v>769.24</v>
      </c>
      <c r="V80" s="1120" t="s">
        <v>58</v>
      </c>
    </row>
    <row r="81" spans="6:6">
      <c r="F81" s="1186">
        <v>769.24</v>
      </c>
    </row>
    <row r="82" spans="6:6">
      <c r="F82" s="1186">
        <v>769.24</v>
      </c>
    </row>
    <row r="83" spans="6:6">
      <c r="F83" s="1186">
        <v>769.24</v>
      </c>
    </row>
    <row r="84" spans="6:6">
      <c r="F84" s="1186">
        <v>769.24</v>
      </c>
    </row>
    <row r="85" spans="6:6">
      <c r="F85" s="1186">
        <v>545.66</v>
      </c>
    </row>
    <row r="86" spans="6:6">
      <c r="F86" s="1186">
        <v>3410.9</v>
      </c>
    </row>
    <row r="87" spans="6:6">
      <c r="F87" s="1320">
        <f>SUM(F79:F86)</f>
        <v>8572</v>
      </c>
    </row>
  </sheetData>
  <mergeCells count="2">
    <mergeCell ref="A1:T1"/>
    <mergeCell ref="T16:T17"/>
  </mergeCells>
  <pageMargins left="0" right="0" top="1" bottom="1" header="0.5" footer="0.5"/>
  <pageSetup scale="3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C96F7-A515-4282-805C-F1EE831A229F}">
  <sheetPr>
    <tabColor rgb="FFC00000"/>
    <pageSetUpPr fitToPage="1"/>
  </sheetPr>
  <dimension ref="A1:S48"/>
  <sheetViews>
    <sheetView zoomScale="85" zoomScaleNormal="85" workbookViewId="0">
      <selection activeCell="B6" sqref="B6"/>
    </sheetView>
  </sheetViews>
  <sheetFormatPr defaultColWidth="9.109375" defaultRowHeight="14.4"/>
  <cols>
    <col min="1" max="1" width="50.5546875" customWidth="1"/>
    <col min="2" max="2" width="40.33203125" bestFit="1" customWidth="1"/>
    <col min="3" max="3" width="21.6640625" style="912" customWidth="1"/>
    <col min="4" max="5" width="21.33203125" customWidth="1"/>
    <col min="6" max="6" width="20.6640625" customWidth="1"/>
    <col min="7" max="7" width="21.33203125" style="1481" customWidth="1"/>
    <col min="8" max="18" width="10.5546875" customWidth="1"/>
    <col min="19" max="19" width="21.33203125" customWidth="1"/>
  </cols>
  <sheetData>
    <row r="1" spans="1:19" ht="26.4" thickTop="1">
      <c r="A1" s="1988" t="s">
        <v>549</v>
      </c>
      <c r="B1" s="1989"/>
      <c r="C1" s="1989"/>
      <c r="D1" s="1989"/>
      <c r="E1" s="1989"/>
      <c r="F1" s="1989"/>
      <c r="G1" s="1989"/>
      <c r="H1" s="1989"/>
      <c r="I1" s="1989"/>
      <c r="J1" s="1989"/>
      <c r="K1" s="1989"/>
      <c r="L1" s="1989"/>
      <c r="M1" s="1989"/>
      <c r="N1" s="1989"/>
      <c r="O1" s="1989"/>
      <c r="P1" s="1989"/>
      <c r="Q1" s="1989"/>
      <c r="R1" s="1989"/>
      <c r="S1" s="1990"/>
    </row>
    <row r="2" spans="1:19" ht="75">
      <c r="A2" s="629" t="s">
        <v>139</v>
      </c>
      <c r="B2" s="83" t="s">
        <v>550</v>
      </c>
      <c r="C2" s="913" t="s">
        <v>249</v>
      </c>
      <c r="D2" s="88" t="s">
        <v>4</v>
      </c>
      <c r="E2" s="94" t="s">
        <v>141</v>
      </c>
      <c r="F2" s="648" t="s">
        <v>6</v>
      </c>
      <c r="G2" s="1474" t="s">
        <v>250</v>
      </c>
      <c r="H2" s="638" t="s">
        <v>143</v>
      </c>
      <c r="I2" s="639" t="s">
        <v>9</v>
      </c>
      <c r="J2" s="639" t="s">
        <v>10</v>
      </c>
      <c r="K2" s="640" t="s">
        <v>11</v>
      </c>
      <c r="L2" s="641" t="s">
        <v>12</v>
      </c>
      <c r="M2" s="642" t="s">
        <v>13</v>
      </c>
      <c r="N2" s="643" t="s">
        <v>14</v>
      </c>
      <c r="O2" s="644" t="s">
        <v>15</v>
      </c>
      <c r="P2" s="645" t="s">
        <v>251</v>
      </c>
      <c r="Q2" s="638" t="s">
        <v>147</v>
      </c>
      <c r="R2" s="646" t="s">
        <v>18</v>
      </c>
      <c r="S2" s="647" t="s">
        <v>19</v>
      </c>
    </row>
    <row r="3" spans="1:19" ht="21">
      <c r="A3" s="630" t="s">
        <v>20</v>
      </c>
      <c r="B3" s="851">
        <f>B4+B6+B31</f>
        <v>75000</v>
      </c>
      <c r="C3" s="914"/>
      <c r="D3" s="1368">
        <f>SUM(D6,D31)</f>
        <v>75014</v>
      </c>
      <c r="E3" s="95">
        <f>SUM(E4,E6,E31)</f>
        <v>-14</v>
      </c>
      <c r="F3" s="840">
        <f>SUM(F4,F6,F31)</f>
        <v>75014</v>
      </c>
      <c r="G3" s="1475">
        <f>D3-F3</f>
        <v>0</v>
      </c>
      <c r="H3" s="754"/>
      <c r="I3" s="755"/>
      <c r="J3" s="755"/>
      <c r="K3" s="231"/>
      <c r="L3" s="756"/>
      <c r="M3" s="755"/>
      <c r="N3" s="757"/>
      <c r="O3" s="758"/>
      <c r="P3" s="754"/>
      <c r="Q3" s="185"/>
      <c r="R3" s="759"/>
      <c r="S3" s="760"/>
    </row>
    <row r="4" spans="1:19" ht="21">
      <c r="A4" s="631" t="s">
        <v>21</v>
      </c>
      <c r="B4" s="851"/>
      <c r="C4" s="905"/>
      <c r="D4" s="91">
        <f>C5</f>
        <v>0</v>
      </c>
      <c r="E4" s="62">
        <f>B4-D4</f>
        <v>0</v>
      </c>
      <c r="F4" s="99">
        <f>SUM(F5)</f>
        <v>0</v>
      </c>
      <c r="G4" s="1475">
        <f>D4-F4</f>
        <v>0</v>
      </c>
      <c r="H4" s="754"/>
      <c r="I4" s="755"/>
      <c r="J4" s="755"/>
      <c r="K4" s="231"/>
      <c r="L4" s="756"/>
      <c r="M4" s="755"/>
      <c r="N4" s="757"/>
      <c r="O4" s="758"/>
      <c r="P4" s="754"/>
      <c r="Q4" s="185"/>
      <c r="R4" s="759"/>
      <c r="S4" s="760"/>
    </row>
    <row r="5" spans="1:19" ht="17.399999999999999">
      <c r="A5" s="632" t="s">
        <v>252</v>
      </c>
      <c r="B5" s="67"/>
      <c r="C5" s="915"/>
      <c r="D5" s="67"/>
      <c r="E5" s="71"/>
      <c r="F5" s="79"/>
      <c r="G5" s="1476">
        <f>B5-F5</f>
        <v>0</v>
      </c>
      <c r="H5" s="43"/>
      <c r="I5" s="18"/>
      <c r="J5" s="19"/>
      <c r="K5" s="47"/>
      <c r="L5" s="17"/>
      <c r="M5" s="18"/>
      <c r="N5" s="126"/>
      <c r="O5" s="22"/>
      <c r="P5" s="25"/>
      <c r="Q5" s="26"/>
      <c r="R5" s="138"/>
      <c r="S5" s="144"/>
    </row>
    <row r="6" spans="1:19" ht="21">
      <c r="A6" s="633" t="s">
        <v>42</v>
      </c>
      <c r="B6" s="85">
        <v>53147.5</v>
      </c>
      <c r="C6" s="907" t="s">
        <v>306</v>
      </c>
      <c r="D6" s="1022">
        <f>SUM(C7:C30)</f>
        <v>53147.5</v>
      </c>
      <c r="E6" s="903">
        <f>B6-D6</f>
        <v>0</v>
      </c>
      <c r="F6" s="100">
        <f>SUM(F7:F22)</f>
        <v>53147.5</v>
      </c>
      <c r="G6" s="1475">
        <f>D6-F6</f>
        <v>0</v>
      </c>
      <c r="H6" s="233"/>
      <c r="I6" s="232"/>
      <c r="J6" s="232"/>
      <c r="K6" s="682"/>
      <c r="L6" s="233"/>
      <c r="M6" s="232"/>
      <c r="N6" s="183"/>
      <c r="O6" s="761"/>
      <c r="P6" s="754"/>
      <c r="Q6" s="762"/>
      <c r="R6" s="763"/>
      <c r="S6" s="1006"/>
    </row>
    <row r="7" spans="1:19" ht="17.399999999999999">
      <c r="A7" s="874" t="s">
        <v>551</v>
      </c>
      <c r="B7" s="590"/>
      <c r="C7" s="978">
        <v>1500</v>
      </c>
      <c r="D7" s="67"/>
      <c r="E7" s="97" t="s">
        <v>552</v>
      </c>
      <c r="F7" s="101">
        <v>1500</v>
      </c>
      <c r="G7" s="1477">
        <f t="shared" ref="G7" si="0">C7-F7</f>
        <v>0</v>
      </c>
      <c r="H7" s="957">
        <v>44873</v>
      </c>
      <c r="I7" s="955">
        <v>44873</v>
      </c>
      <c r="J7" s="955">
        <v>44879</v>
      </c>
      <c r="K7" s="890">
        <v>44896</v>
      </c>
      <c r="L7" s="43"/>
      <c r="M7" s="18"/>
      <c r="N7" s="126"/>
      <c r="O7" s="44"/>
      <c r="P7" s="46"/>
      <c r="Q7" s="553"/>
      <c r="R7" s="140"/>
      <c r="S7" s="883"/>
    </row>
    <row r="8" spans="1:19" ht="17.399999999999999">
      <c r="A8" s="874" t="s">
        <v>553</v>
      </c>
      <c r="B8" s="997"/>
      <c r="C8" s="978">
        <v>4725</v>
      </c>
      <c r="D8" s="92"/>
      <c r="E8" s="97" t="s">
        <v>552</v>
      </c>
      <c r="F8" s="101">
        <v>4725</v>
      </c>
      <c r="G8" s="1477">
        <f t="shared" ref="G8:G30" si="1">C8-F8</f>
        <v>0</v>
      </c>
      <c r="H8" s="957" t="s">
        <v>320</v>
      </c>
      <c r="I8" s="955" t="s">
        <v>320</v>
      </c>
      <c r="J8" s="955">
        <v>44726</v>
      </c>
      <c r="K8" s="890">
        <v>44840</v>
      </c>
      <c r="L8" s="43"/>
      <c r="M8" s="18"/>
      <c r="N8" s="126"/>
      <c r="O8" s="44"/>
      <c r="P8" s="46"/>
      <c r="Q8" s="553"/>
      <c r="R8" s="140"/>
      <c r="S8" s="144"/>
    </row>
    <row r="9" spans="1:19" ht="17.399999999999999">
      <c r="A9" s="874" t="s">
        <v>554</v>
      </c>
      <c r="B9" s="590"/>
      <c r="C9" s="978">
        <v>2337.35</v>
      </c>
      <c r="D9" s="67"/>
      <c r="E9" s="97"/>
      <c r="F9" s="101">
        <v>2337.35</v>
      </c>
      <c r="G9" s="1477">
        <f>C9-F9</f>
        <v>0</v>
      </c>
      <c r="H9" s="957">
        <v>44855</v>
      </c>
      <c r="I9" s="955">
        <v>44855</v>
      </c>
      <c r="J9" s="955">
        <v>44859</v>
      </c>
      <c r="K9" s="890">
        <v>44882</v>
      </c>
      <c r="L9" s="43"/>
      <c r="M9" s="18"/>
      <c r="N9" s="126"/>
      <c r="O9" s="44"/>
      <c r="P9" s="46"/>
      <c r="Q9" s="553"/>
      <c r="R9" s="140"/>
      <c r="S9" s="144"/>
    </row>
    <row r="10" spans="1:19" ht="17.399999999999999">
      <c r="A10" s="874" t="s">
        <v>555</v>
      </c>
      <c r="B10" s="590"/>
      <c r="C10" s="978">
        <v>460.71</v>
      </c>
      <c r="D10" s="67"/>
      <c r="E10" s="97" t="s">
        <v>552</v>
      </c>
      <c r="F10" s="101">
        <v>460.71</v>
      </c>
      <c r="G10" s="1477">
        <f t="shared" si="1"/>
        <v>0</v>
      </c>
      <c r="H10" s="957" t="s">
        <v>320</v>
      </c>
      <c r="I10" s="1028" t="s">
        <v>556</v>
      </c>
      <c r="J10" s="955">
        <v>44935</v>
      </c>
      <c r="K10" s="890">
        <v>44935</v>
      </c>
      <c r="L10" s="43"/>
      <c r="M10" s="18"/>
      <c r="N10" s="126"/>
      <c r="O10" s="44"/>
      <c r="P10" s="46"/>
      <c r="Q10" s="553"/>
      <c r="R10" s="140"/>
      <c r="S10" s="953"/>
    </row>
    <row r="11" spans="1:19" ht="17.399999999999999">
      <c r="A11" s="874" t="s">
        <v>557</v>
      </c>
      <c r="B11" s="968"/>
      <c r="C11" s="1003">
        <v>8413.4599999999991</v>
      </c>
      <c r="D11" s="92"/>
      <c r="E11" s="97" t="s">
        <v>552</v>
      </c>
      <c r="F11" s="101">
        <v>8413.4599999999991</v>
      </c>
      <c r="G11" s="1477">
        <f>C11-F11</f>
        <v>0</v>
      </c>
      <c r="H11" s="957">
        <v>44860</v>
      </c>
      <c r="I11" s="955">
        <v>44860</v>
      </c>
      <c r="J11" s="955">
        <v>45281</v>
      </c>
      <c r="K11" s="890">
        <v>44965</v>
      </c>
      <c r="L11" s="43"/>
      <c r="M11" s="18"/>
      <c r="N11" s="126"/>
      <c r="O11" s="44"/>
      <c r="P11" s="46"/>
      <c r="Q11" s="553"/>
      <c r="R11" s="140"/>
      <c r="S11" s="883"/>
    </row>
    <row r="12" spans="1:19" ht="17.399999999999999">
      <c r="A12" s="874" t="s">
        <v>558</v>
      </c>
      <c r="B12" s="966"/>
      <c r="C12" s="1003">
        <v>2725</v>
      </c>
      <c r="D12" s="92"/>
      <c r="E12" s="97" t="s">
        <v>552</v>
      </c>
      <c r="F12" s="101">
        <v>2725</v>
      </c>
      <c r="G12" s="1477">
        <f>C12-F12</f>
        <v>0</v>
      </c>
      <c r="H12" s="957">
        <v>44860</v>
      </c>
      <c r="I12" s="955">
        <v>44861</v>
      </c>
      <c r="J12" s="955">
        <v>44974</v>
      </c>
      <c r="K12" s="890">
        <v>44980</v>
      </c>
      <c r="L12" s="43"/>
      <c r="M12" s="18"/>
      <c r="N12" s="126"/>
      <c r="O12" s="44"/>
      <c r="P12" s="46"/>
      <c r="Q12" s="553"/>
      <c r="R12" s="140"/>
      <c r="S12" s="883" t="s">
        <v>559</v>
      </c>
    </row>
    <row r="13" spans="1:19" ht="17.399999999999999">
      <c r="A13" s="1000" t="s">
        <v>560</v>
      </c>
      <c r="B13" s="966"/>
      <c r="C13" s="1004">
        <v>2248.64</v>
      </c>
      <c r="D13" s="92"/>
      <c r="E13" s="97" t="s">
        <v>552</v>
      </c>
      <c r="F13" s="101">
        <v>2248.64</v>
      </c>
      <c r="G13" s="1477">
        <f t="shared" si="1"/>
        <v>0</v>
      </c>
      <c r="H13" s="957">
        <v>44866</v>
      </c>
      <c r="I13" s="955" t="s">
        <v>320</v>
      </c>
      <c r="J13" s="955">
        <v>44869</v>
      </c>
      <c r="K13" s="890">
        <v>44872</v>
      </c>
      <c r="L13" s="115"/>
      <c r="M13" s="18"/>
      <c r="N13" s="126"/>
      <c r="O13" s="44"/>
      <c r="P13" s="25"/>
      <c r="Q13" s="553"/>
      <c r="R13" s="140"/>
      <c r="S13" s="144"/>
    </row>
    <row r="14" spans="1:19" ht="17.399999999999999">
      <c r="A14" s="874" t="s">
        <v>561</v>
      </c>
      <c r="B14" s="885"/>
      <c r="C14" s="978">
        <v>6105.36</v>
      </c>
      <c r="D14" s="92"/>
      <c r="E14" s="97"/>
      <c r="F14" s="101">
        <v>6105.36</v>
      </c>
      <c r="G14" s="1477">
        <f t="shared" si="1"/>
        <v>0</v>
      </c>
      <c r="H14" s="957">
        <v>44865</v>
      </c>
      <c r="I14" s="955">
        <v>44869</v>
      </c>
      <c r="J14" s="955">
        <v>44916</v>
      </c>
      <c r="K14" s="890">
        <v>44938</v>
      </c>
      <c r="L14" s="115"/>
      <c r="M14" s="18"/>
      <c r="N14" s="126"/>
      <c r="O14" s="44"/>
      <c r="P14" s="25"/>
      <c r="Q14" s="553"/>
      <c r="R14" s="140"/>
      <c r="S14" s="144"/>
    </row>
    <row r="15" spans="1:19" ht="17.399999999999999">
      <c r="A15" s="874" t="s">
        <v>562</v>
      </c>
      <c r="B15" s="86"/>
      <c r="C15" s="978">
        <v>2812.61</v>
      </c>
      <c r="D15" s="92"/>
      <c r="E15" s="97"/>
      <c r="F15" s="101">
        <v>2812.61</v>
      </c>
      <c r="G15" s="1477">
        <f t="shared" si="1"/>
        <v>0</v>
      </c>
      <c r="H15" s="957">
        <v>44865</v>
      </c>
      <c r="I15" s="955">
        <v>44869</v>
      </c>
      <c r="J15" s="955">
        <v>44879</v>
      </c>
      <c r="K15" s="890">
        <v>45275</v>
      </c>
      <c r="L15" s="115"/>
      <c r="M15" s="18"/>
      <c r="N15" s="126"/>
      <c r="O15" s="44"/>
      <c r="P15" s="25"/>
      <c r="Q15" s="553"/>
      <c r="R15" s="140"/>
      <c r="S15" s="144"/>
    </row>
    <row r="16" spans="1:19" ht="17.399999999999999">
      <c r="A16" s="874" t="s">
        <v>563</v>
      </c>
      <c r="B16" s="86"/>
      <c r="C16" s="978">
        <v>1308.32</v>
      </c>
      <c r="D16" s="92"/>
      <c r="E16" s="97"/>
      <c r="F16" s="101">
        <v>1308.32</v>
      </c>
      <c r="G16" s="1477">
        <f t="shared" si="1"/>
        <v>0</v>
      </c>
      <c r="H16" s="957">
        <v>44865</v>
      </c>
      <c r="I16" s="955">
        <v>44869</v>
      </c>
      <c r="J16" s="955">
        <v>44875</v>
      </c>
      <c r="K16" s="890">
        <v>44910</v>
      </c>
      <c r="L16" s="115"/>
      <c r="M16" s="18"/>
      <c r="N16" s="126"/>
      <c r="O16" s="44"/>
      <c r="P16" s="25"/>
      <c r="Q16" s="553"/>
      <c r="R16" s="140"/>
      <c r="S16" s="144"/>
    </row>
    <row r="17" spans="1:19" ht="17.399999999999999">
      <c r="A17" s="874" t="s">
        <v>564</v>
      </c>
      <c r="B17" s="86"/>
      <c r="C17" s="978">
        <v>2403.2600000000002</v>
      </c>
      <c r="D17" s="92"/>
      <c r="E17" s="97" t="s">
        <v>552</v>
      </c>
      <c r="F17" s="101">
        <v>2403.2600000000002</v>
      </c>
      <c r="G17" s="1477">
        <f t="shared" si="1"/>
        <v>0</v>
      </c>
      <c r="H17" s="888">
        <v>44865</v>
      </c>
      <c r="I17" s="889">
        <v>44869</v>
      </c>
      <c r="J17" s="955">
        <v>44916</v>
      </c>
      <c r="K17" s="890">
        <v>44938</v>
      </c>
      <c r="L17" s="115"/>
      <c r="M17" s="18"/>
      <c r="N17" s="126"/>
      <c r="O17" s="44"/>
      <c r="P17" s="25"/>
      <c r="Q17" s="553"/>
      <c r="R17" s="140"/>
      <c r="S17" s="144"/>
    </row>
    <row r="18" spans="1:19" ht="17.399999999999999">
      <c r="A18" s="874" t="s">
        <v>565</v>
      </c>
      <c r="B18" s="86"/>
      <c r="C18" s="978">
        <v>684.88</v>
      </c>
      <c r="D18" s="92"/>
      <c r="E18" s="97"/>
      <c r="F18" s="101">
        <v>684.88</v>
      </c>
      <c r="G18" s="1477">
        <f t="shared" si="1"/>
        <v>0</v>
      </c>
      <c r="H18" s="888">
        <v>44868</v>
      </c>
      <c r="I18" s="889">
        <v>44869</v>
      </c>
      <c r="J18" s="889">
        <v>44875</v>
      </c>
      <c r="K18" s="890">
        <v>44965</v>
      </c>
      <c r="L18" s="115"/>
      <c r="M18" s="18"/>
      <c r="N18" s="126"/>
      <c r="O18" s="44"/>
      <c r="P18" s="25"/>
      <c r="Q18" s="553"/>
      <c r="R18" s="140"/>
      <c r="S18" s="144"/>
    </row>
    <row r="19" spans="1:19" ht="17.399999999999999">
      <c r="A19" s="874" t="s">
        <v>566</v>
      </c>
      <c r="B19" s="86"/>
      <c r="C19" s="978">
        <v>9680.26</v>
      </c>
      <c r="D19" s="92"/>
      <c r="E19" s="97" t="s">
        <v>552</v>
      </c>
      <c r="F19" s="101">
        <v>9680.26</v>
      </c>
      <c r="G19" s="1477">
        <f t="shared" si="1"/>
        <v>0</v>
      </c>
      <c r="H19" s="888">
        <v>44977</v>
      </c>
      <c r="I19" s="889">
        <v>44978</v>
      </c>
      <c r="J19" s="889">
        <v>44986</v>
      </c>
      <c r="K19" s="890">
        <v>45008</v>
      </c>
      <c r="L19" s="115"/>
      <c r="M19" s="18"/>
      <c r="N19" s="126"/>
      <c r="O19" s="44"/>
      <c r="P19" s="25"/>
      <c r="Q19" s="553"/>
      <c r="R19" s="140"/>
      <c r="S19" s="883"/>
    </row>
    <row r="20" spans="1:19" ht="17.399999999999999">
      <c r="A20" s="874" t="s">
        <v>567</v>
      </c>
      <c r="B20" s="86"/>
      <c r="C20" s="978">
        <v>7741.69</v>
      </c>
      <c r="D20" s="92"/>
      <c r="E20" s="97" t="s">
        <v>552</v>
      </c>
      <c r="F20" s="50">
        <v>7741.69</v>
      </c>
      <c r="G20" s="1477">
        <f t="shared" si="1"/>
        <v>0</v>
      </c>
      <c r="H20" s="888">
        <v>45072</v>
      </c>
      <c r="I20" s="889">
        <v>45072</v>
      </c>
      <c r="J20" s="899" t="s">
        <v>568</v>
      </c>
      <c r="K20" s="890">
        <v>45106</v>
      </c>
      <c r="L20" s="115"/>
      <c r="M20" s="18"/>
      <c r="N20" s="126"/>
      <c r="O20" s="44"/>
      <c r="P20" s="25"/>
      <c r="Q20" s="553"/>
      <c r="R20" s="140"/>
      <c r="S20" s="144"/>
    </row>
    <row r="21" spans="1:19" ht="18" customHeight="1">
      <c r="A21" s="874" t="s">
        <v>569</v>
      </c>
      <c r="B21" s="86"/>
      <c r="C21" s="978">
        <v>0.96</v>
      </c>
      <c r="D21" s="92"/>
      <c r="E21" s="97" t="s">
        <v>552</v>
      </c>
      <c r="F21" s="50">
        <v>0.96</v>
      </c>
      <c r="G21" s="1477">
        <f t="shared" si="1"/>
        <v>0</v>
      </c>
      <c r="H21" s="888">
        <v>45028</v>
      </c>
      <c r="I21" s="889" t="s">
        <v>320</v>
      </c>
      <c r="J21" s="889">
        <v>45078</v>
      </c>
      <c r="K21" s="890">
        <v>45162</v>
      </c>
      <c r="L21" s="115"/>
      <c r="M21" s="18"/>
      <c r="N21" s="126"/>
      <c r="O21" s="44"/>
      <c r="P21" s="25"/>
      <c r="Q21" s="553"/>
      <c r="R21" s="140"/>
      <c r="S21" s="144" t="s">
        <v>570</v>
      </c>
    </row>
    <row r="22" spans="1:19" ht="17.399999999999999">
      <c r="A22" s="874"/>
      <c r="B22" s="885"/>
      <c r="C22" s="978"/>
      <c r="D22" s="92"/>
      <c r="E22" s="97"/>
      <c r="F22" s="50"/>
      <c r="G22" s="1477">
        <f t="shared" si="1"/>
        <v>0</v>
      </c>
      <c r="H22" s="888"/>
      <c r="I22" s="1002"/>
      <c r="J22" s="889" t="s">
        <v>306</v>
      </c>
      <c r="K22" s="890"/>
      <c r="L22" s="115"/>
      <c r="M22" s="18"/>
      <c r="N22" s="126"/>
      <c r="O22" s="44"/>
      <c r="P22" s="25"/>
      <c r="Q22" s="553"/>
      <c r="R22" s="140"/>
      <c r="S22" s="144"/>
    </row>
    <row r="23" spans="1:19" ht="17.399999999999999">
      <c r="A23" s="1376"/>
      <c r="B23" s="86"/>
      <c r="C23" s="1378"/>
      <c r="D23" s="92"/>
      <c r="E23" s="97"/>
      <c r="F23" s="50"/>
      <c r="G23" s="1477">
        <f t="shared" si="1"/>
        <v>0</v>
      </c>
      <c r="H23" s="888"/>
      <c r="I23" s="889"/>
      <c r="J23" s="889"/>
      <c r="K23" s="890"/>
      <c r="L23" s="115"/>
      <c r="M23" s="18"/>
      <c r="N23" s="126"/>
      <c r="O23" s="44"/>
      <c r="P23" s="25"/>
      <c r="Q23" s="553"/>
      <c r="R23" s="140"/>
      <c r="S23" s="144"/>
    </row>
    <row r="24" spans="1:19" ht="17.399999999999999">
      <c r="A24" s="874"/>
      <c r="B24" s="590"/>
      <c r="C24" s="399"/>
      <c r="D24" s="92"/>
      <c r="E24" s="97"/>
      <c r="F24" s="50"/>
      <c r="G24" s="1477">
        <f t="shared" si="1"/>
        <v>0</v>
      </c>
      <c r="H24" s="888"/>
      <c r="I24" s="889"/>
      <c r="J24" s="889"/>
      <c r="K24" s="890"/>
      <c r="L24" s="115"/>
      <c r="M24" s="18"/>
      <c r="N24" s="126"/>
      <c r="O24" s="44"/>
      <c r="P24" s="25"/>
      <c r="Q24" s="553"/>
      <c r="R24" s="140"/>
      <c r="S24" s="144"/>
    </row>
    <row r="25" spans="1:19" ht="17.399999999999999">
      <c r="A25" s="875"/>
      <c r="B25" s="86"/>
      <c r="C25" s="399"/>
      <c r="D25" s="92"/>
      <c r="E25" s="97"/>
      <c r="F25" s="50"/>
      <c r="G25" s="1477">
        <f t="shared" si="1"/>
        <v>0</v>
      </c>
      <c r="H25" s="888"/>
      <c r="I25" s="889"/>
      <c r="J25" s="889"/>
      <c r="K25" s="890"/>
      <c r="L25" s="115"/>
      <c r="M25" s="18"/>
      <c r="N25" s="126"/>
      <c r="O25" s="44"/>
      <c r="P25" s="25"/>
      <c r="Q25" s="553"/>
      <c r="R25" s="140"/>
      <c r="S25" s="144"/>
    </row>
    <row r="26" spans="1:19" ht="17.399999999999999">
      <c r="A26" s="875"/>
      <c r="B26" s="86"/>
      <c r="C26" s="399"/>
      <c r="D26" s="92"/>
      <c r="E26" s="97"/>
      <c r="F26" s="50"/>
      <c r="G26" s="1477">
        <f t="shared" si="1"/>
        <v>0</v>
      </c>
      <c r="H26" s="888"/>
      <c r="I26" s="889"/>
      <c r="J26" s="889"/>
      <c r="K26" s="890"/>
      <c r="L26" s="115"/>
      <c r="M26" s="18"/>
      <c r="N26" s="126"/>
      <c r="O26" s="44"/>
      <c r="P26" s="25"/>
      <c r="Q26" s="553"/>
      <c r="R26" s="140"/>
      <c r="S26" s="144"/>
    </row>
    <row r="27" spans="1:19" ht="17.399999999999999">
      <c r="A27" s="875"/>
      <c r="B27" s="86"/>
      <c r="C27" s="399"/>
      <c r="D27" s="92"/>
      <c r="E27" s="97"/>
      <c r="F27" s="50"/>
      <c r="G27" s="1477">
        <f t="shared" si="1"/>
        <v>0</v>
      </c>
      <c r="H27" s="888"/>
      <c r="I27" s="889"/>
      <c r="J27" s="889"/>
      <c r="K27" s="890"/>
      <c r="L27" s="115"/>
      <c r="M27" s="18"/>
      <c r="N27" s="126"/>
      <c r="O27" s="44"/>
      <c r="P27" s="25"/>
      <c r="Q27" s="553"/>
      <c r="R27" s="140"/>
      <c r="S27" s="144"/>
    </row>
    <row r="28" spans="1:19" ht="17.399999999999999">
      <c r="A28" s="875"/>
      <c r="B28" s="86"/>
      <c r="C28" s="399"/>
      <c r="D28" s="92"/>
      <c r="E28" s="97"/>
      <c r="F28" s="50"/>
      <c r="G28" s="1477">
        <f t="shared" si="1"/>
        <v>0</v>
      </c>
      <c r="H28" s="888"/>
      <c r="I28" s="889"/>
      <c r="J28" s="998"/>
      <c r="K28" s="890"/>
      <c r="L28" s="115"/>
      <c r="M28" s="18"/>
      <c r="N28" s="126"/>
      <c r="O28" s="44"/>
      <c r="P28" s="25"/>
      <c r="Q28" s="553"/>
      <c r="R28" s="140"/>
      <c r="S28" s="144"/>
    </row>
    <row r="29" spans="1:19" ht="17.399999999999999">
      <c r="A29" s="875"/>
      <c r="B29" s="590"/>
      <c r="C29" s="399"/>
      <c r="D29" s="92"/>
      <c r="E29" s="97"/>
      <c r="F29" s="50"/>
      <c r="G29" s="1477">
        <f t="shared" si="1"/>
        <v>0</v>
      </c>
      <c r="H29" s="888"/>
      <c r="I29" s="889"/>
      <c r="J29" s="889"/>
      <c r="K29" s="890"/>
      <c r="L29" s="115"/>
      <c r="M29" s="18"/>
      <c r="N29" s="126"/>
      <c r="O29" s="44"/>
      <c r="P29" s="25"/>
      <c r="Q29" s="553"/>
      <c r="R29" s="140"/>
      <c r="S29" s="144"/>
    </row>
    <row r="30" spans="1:19" ht="17.399999999999999">
      <c r="A30" s="879"/>
      <c r="B30" s="590"/>
      <c r="C30" s="399"/>
      <c r="D30" s="92"/>
      <c r="E30" s="97"/>
      <c r="F30" s="50"/>
      <c r="G30" s="1477">
        <f t="shared" si="1"/>
        <v>0</v>
      </c>
      <c r="H30" s="888"/>
      <c r="I30" s="889"/>
      <c r="J30" s="889"/>
      <c r="K30" s="890"/>
      <c r="L30" s="115"/>
      <c r="M30" s="18"/>
      <c r="N30" s="126"/>
      <c r="O30" s="44"/>
      <c r="P30" s="25"/>
      <c r="Q30" s="553"/>
      <c r="R30" s="140"/>
      <c r="S30" s="144"/>
    </row>
    <row r="31" spans="1:19" ht="21">
      <c r="A31" s="633" t="s">
        <v>115</v>
      </c>
      <c r="B31" s="85">
        <v>21852.5</v>
      </c>
      <c r="C31" s="990"/>
      <c r="D31" s="990">
        <f>SUM(C33:C36)</f>
        <v>21866.5</v>
      </c>
      <c r="E31" s="98">
        <f>B31-D31</f>
        <v>-14</v>
      </c>
      <c r="F31" s="102">
        <f>SUM(F32:F46)</f>
        <v>21866.5</v>
      </c>
      <c r="G31" s="1475">
        <f>D31-F31</f>
        <v>0</v>
      </c>
      <c r="H31" s="764"/>
      <c r="I31" s="765"/>
      <c r="J31" s="179"/>
      <c r="K31" s="766"/>
      <c r="L31" s="764"/>
      <c r="M31" s="765"/>
      <c r="N31" s="183"/>
      <c r="O31" s="767"/>
      <c r="P31" s="768"/>
      <c r="Q31" s="769"/>
      <c r="R31" s="770"/>
      <c r="S31" s="771"/>
    </row>
    <row r="32" spans="1:19" ht="17.399999999999999">
      <c r="A32" s="852" t="s">
        <v>571</v>
      </c>
      <c r="B32" s="853"/>
      <c r="C32" s="991"/>
      <c r="D32" s="854"/>
      <c r="E32" s="97"/>
      <c r="F32" s="855"/>
      <c r="G32" s="1478"/>
      <c r="H32" s="115"/>
      <c r="I32" s="119"/>
      <c r="J32" s="119"/>
      <c r="K32" s="123"/>
      <c r="L32" s="115"/>
      <c r="M32" s="119"/>
      <c r="N32" s="128"/>
      <c r="O32" s="132"/>
      <c r="P32" s="59"/>
      <c r="Q32" s="555"/>
      <c r="R32" s="23"/>
      <c r="S32" s="144"/>
    </row>
    <row r="33" spans="1:19" ht="17.399999999999999">
      <c r="A33" s="874" t="s">
        <v>572</v>
      </c>
      <c r="B33" s="1014"/>
      <c r="C33" s="1005">
        <v>21852.5</v>
      </c>
      <c r="D33" s="466"/>
      <c r="E33" s="1024" t="s">
        <v>552</v>
      </c>
      <c r="F33" s="466">
        <v>21852.5</v>
      </c>
      <c r="G33" s="1479">
        <f>C33-F33</f>
        <v>0</v>
      </c>
      <c r="H33" s="957" t="s">
        <v>320</v>
      </c>
      <c r="I33" s="1019" t="s">
        <v>320</v>
      </c>
      <c r="J33" s="955">
        <v>45056</v>
      </c>
      <c r="K33" s="890">
        <v>45064</v>
      </c>
      <c r="L33" s="386"/>
      <c r="M33" s="119"/>
      <c r="N33" s="34"/>
      <c r="O33" s="132"/>
      <c r="P33" s="59"/>
      <c r="Q33" s="555"/>
      <c r="R33" s="23"/>
      <c r="S33" s="979"/>
    </row>
    <row r="34" spans="1:19" ht="17.399999999999999">
      <c r="A34" s="1040" t="s">
        <v>573</v>
      </c>
      <c r="B34" s="856"/>
      <c r="C34" s="978">
        <v>14</v>
      </c>
      <c r="D34" s="92"/>
      <c r="E34" s="1024"/>
      <c r="F34" s="466">
        <v>14</v>
      </c>
      <c r="G34" s="1479">
        <f>C34-F34</f>
        <v>0</v>
      </c>
      <c r="H34" s="115">
        <v>45626</v>
      </c>
      <c r="I34" s="115">
        <v>45626</v>
      </c>
      <c r="J34" s="119">
        <v>45260</v>
      </c>
      <c r="K34" s="996">
        <v>45296</v>
      </c>
      <c r="L34" s="386"/>
      <c r="M34" s="119"/>
      <c r="N34" s="34"/>
      <c r="O34" s="132"/>
      <c r="P34" s="59"/>
      <c r="Q34" s="555"/>
      <c r="R34" s="23"/>
      <c r="S34" s="979"/>
    </row>
    <row r="35" spans="1:19" ht="17.399999999999999">
      <c r="A35" s="967"/>
      <c r="B35" s="86"/>
      <c r="C35" s="992"/>
      <c r="D35" s="92"/>
      <c r="E35" s="1024"/>
      <c r="F35" s="466"/>
      <c r="G35" s="1479">
        <f t="shared" ref="G35:G45" si="2">C35-F35</f>
        <v>0</v>
      </c>
      <c r="H35" s="115"/>
      <c r="I35" s="119"/>
      <c r="J35" s="119"/>
      <c r="K35" s="834"/>
      <c r="L35" s="386"/>
      <c r="M35" s="119"/>
      <c r="N35" s="34"/>
      <c r="O35" s="132"/>
      <c r="P35" s="59"/>
      <c r="Q35" s="555"/>
      <c r="R35" s="23"/>
      <c r="S35" s="628"/>
    </row>
    <row r="36" spans="1:19" ht="17.399999999999999">
      <c r="A36" s="858"/>
      <c r="B36" s="86"/>
      <c r="C36" s="993"/>
      <c r="D36" s="92"/>
      <c r="E36" s="1025"/>
      <c r="F36" s="466"/>
      <c r="G36" s="1477">
        <f t="shared" si="2"/>
        <v>0</v>
      </c>
      <c r="H36" s="119"/>
      <c r="I36" s="119"/>
      <c r="J36" s="119"/>
      <c r="K36" s="119"/>
      <c r="L36" s="119"/>
      <c r="M36" s="119"/>
      <c r="N36" s="616"/>
      <c r="O36" s="119"/>
      <c r="P36" s="373"/>
      <c r="Q36" s="555"/>
      <c r="R36" s="484"/>
      <c r="S36" s="373"/>
    </row>
    <row r="37" spans="1:19" ht="23.25" customHeight="1">
      <c r="A37" s="478"/>
      <c r="B37" s="590"/>
      <c r="C37" s="969"/>
      <c r="D37" s="478"/>
      <c r="E37" s="1026"/>
      <c r="F37" s="478"/>
      <c r="G37" s="1477">
        <f t="shared" si="2"/>
        <v>0</v>
      </c>
      <c r="H37" s="478"/>
      <c r="I37" s="478"/>
      <c r="J37" s="478"/>
      <c r="K37" s="478"/>
      <c r="L37" s="478"/>
      <c r="M37" s="478"/>
      <c r="N37" s="478"/>
      <c r="O37" s="478"/>
      <c r="P37" s="478"/>
      <c r="Q37" s="478"/>
      <c r="R37" s="478"/>
      <c r="S37" s="478"/>
    </row>
    <row r="38" spans="1:19" ht="23.25" customHeight="1">
      <c r="A38" s="478"/>
      <c r="B38" s="590"/>
      <c r="C38" s="916"/>
      <c r="D38" s="478"/>
      <c r="E38" s="1026"/>
      <c r="F38" s="860"/>
      <c r="G38" s="1477">
        <f t="shared" si="2"/>
        <v>0</v>
      </c>
      <c r="H38" s="478"/>
      <c r="I38" s="478"/>
      <c r="J38" s="478"/>
      <c r="K38" s="478"/>
      <c r="L38" s="478"/>
      <c r="M38" s="478"/>
      <c r="N38" s="478"/>
      <c r="O38" s="478"/>
      <c r="P38" s="478"/>
      <c r="Q38" s="478"/>
      <c r="R38" s="478"/>
      <c r="S38" s="478"/>
    </row>
    <row r="39" spans="1:19" ht="23.25" customHeight="1">
      <c r="A39" s="478"/>
      <c r="B39" s="859"/>
      <c r="C39" s="916"/>
      <c r="D39" s="478"/>
      <c r="E39" s="1026"/>
      <c r="F39" s="478"/>
      <c r="G39" s="1477">
        <f t="shared" si="2"/>
        <v>0</v>
      </c>
      <c r="H39" s="478"/>
      <c r="I39" s="478"/>
      <c r="J39" s="478"/>
      <c r="K39" s="478"/>
      <c r="L39" s="478"/>
      <c r="M39" s="478"/>
      <c r="N39" s="478"/>
      <c r="O39" s="478"/>
      <c r="P39" s="478"/>
      <c r="Q39" s="478"/>
      <c r="R39" s="478"/>
      <c r="S39" s="478"/>
    </row>
    <row r="40" spans="1:19" ht="23.25" customHeight="1">
      <c r="A40" s="478"/>
      <c r="B40" s="590"/>
      <c r="C40" s="917"/>
      <c r="D40" s="478"/>
      <c r="E40" s="1026"/>
      <c r="F40" s="478"/>
      <c r="G40" s="1477">
        <f t="shared" si="2"/>
        <v>0</v>
      </c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</row>
    <row r="41" spans="1:19" ht="23.25" customHeight="1">
      <c r="A41" s="478"/>
      <c r="B41" s="590"/>
      <c r="C41" s="917"/>
      <c r="D41" s="478"/>
      <c r="E41" s="1026"/>
      <c r="F41" s="478"/>
      <c r="G41" s="1477">
        <f t="shared" si="2"/>
        <v>0</v>
      </c>
      <c r="H41" s="478"/>
      <c r="I41" s="478"/>
      <c r="J41" s="478"/>
      <c r="K41" s="478"/>
      <c r="L41" s="478"/>
      <c r="M41" s="478"/>
      <c r="N41" s="478"/>
      <c r="O41" s="478"/>
      <c r="P41" s="478"/>
      <c r="Q41" s="478"/>
      <c r="R41" s="478"/>
      <c r="S41" s="478"/>
    </row>
    <row r="42" spans="1:19">
      <c r="A42" s="478"/>
      <c r="B42" s="590"/>
      <c r="C42" s="917"/>
      <c r="D42" s="478"/>
      <c r="E42" s="1026"/>
      <c r="F42" s="478"/>
      <c r="G42" s="1477">
        <f t="shared" si="2"/>
        <v>0</v>
      </c>
      <c r="H42" s="478"/>
      <c r="I42" s="478"/>
      <c r="J42" s="478"/>
      <c r="K42" s="478"/>
      <c r="L42" s="478"/>
      <c r="M42" s="478"/>
      <c r="N42" s="478"/>
      <c r="O42" s="478"/>
      <c r="P42" s="478"/>
      <c r="Q42" s="478"/>
      <c r="R42" s="478"/>
      <c r="S42" s="478"/>
    </row>
    <row r="43" spans="1:19">
      <c r="A43" s="478"/>
      <c r="B43" s="590"/>
      <c r="C43" s="917"/>
      <c r="D43" s="478"/>
      <c r="E43" s="1026"/>
      <c r="F43" s="860"/>
      <c r="G43" s="1477">
        <f t="shared" si="2"/>
        <v>0</v>
      </c>
      <c r="H43" s="478"/>
      <c r="I43" s="478"/>
      <c r="J43" s="478"/>
      <c r="K43" s="478"/>
      <c r="L43" s="478"/>
      <c r="M43" s="478"/>
      <c r="N43" s="478"/>
      <c r="O43" s="478"/>
      <c r="P43" s="478"/>
      <c r="Q43" s="478"/>
      <c r="R43" s="478"/>
      <c r="S43" s="478"/>
    </row>
    <row r="44" spans="1:19">
      <c r="A44" s="478"/>
      <c r="B44" s="590"/>
      <c r="C44" s="917"/>
      <c r="D44" s="478"/>
      <c r="E44" s="1026"/>
      <c r="F44" s="478"/>
      <c r="G44" s="1477">
        <f t="shared" si="2"/>
        <v>0</v>
      </c>
      <c r="H44" s="478"/>
      <c r="I44" s="478"/>
      <c r="J44" s="478"/>
      <c r="K44" s="478"/>
      <c r="L44" s="478"/>
      <c r="M44" s="478"/>
      <c r="N44" s="478"/>
      <c r="O44" s="478"/>
      <c r="P44" s="478"/>
      <c r="Q44" s="478"/>
      <c r="R44" s="478"/>
      <c r="S44" s="478"/>
    </row>
    <row r="45" spans="1:19">
      <c r="A45" s="478"/>
      <c r="B45" s="590"/>
      <c r="C45" s="917"/>
      <c r="D45" s="478"/>
      <c r="E45" s="1026"/>
      <c r="F45" s="478"/>
      <c r="G45" s="1477">
        <f t="shared" si="2"/>
        <v>0</v>
      </c>
      <c r="H45" s="478"/>
      <c r="I45" s="478"/>
      <c r="J45" s="478"/>
      <c r="K45" s="478"/>
      <c r="L45" s="478"/>
      <c r="M45" s="478"/>
      <c r="N45" s="478"/>
      <c r="O45" s="478"/>
      <c r="P45" s="478"/>
      <c r="Q45" s="478"/>
      <c r="R45" s="478"/>
      <c r="S45" s="478"/>
    </row>
    <row r="46" spans="1:19">
      <c r="A46" s="478"/>
      <c r="B46" s="861"/>
      <c r="C46" s="918"/>
      <c r="D46" s="478"/>
      <c r="E46" s="1026"/>
      <c r="F46" s="478"/>
      <c r="G46" s="1480"/>
      <c r="H46" s="478"/>
      <c r="I46" s="478"/>
      <c r="J46" s="478"/>
      <c r="K46" s="478"/>
      <c r="L46" s="478"/>
      <c r="M46" s="478"/>
      <c r="N46" s="478"/>
      <c r="O46" s="478"/>
      <c r="P46" s="478"/>
      <c r="Q46" s="478"/>
      <c r="R46" s="478"/>
      <c r="S46" s="478"/>
    </row>
    <row r="48" spans="1:19">
      <c r="F48" s="820"/>
    </row>
  </sheetData>
  <mergeCells count="1">
    <mergeCell ref="A1:S1"/>
  </mergeCells>
  <pageMargins left="0.7" right="0.7" top="0.75" bottom="0.75" header="0.3" footer="0.3"/>
  <pageSetup paperSize="3" scale="59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wn xmlns="e1f161fb-18af-455c-94a9-6583939244d5" xsi:nil="true"/>
    <TaxCatchAll xmlns="5993ac39-89cb-4ec2-8ff2-76be18900a99" xsi:nil="true"/>
    <lcf76f155ced4ddcb4097134ff3c332f xmlns="e1f161fb-18af-455c-94a9-6583939244d5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  <Employee xmlns="e1f161fb-18af-455c-94a9-6583939244d5">
      <UserInfo>
        <DisplayName/>
        <AccountId xsi:nil="true"/>
        <AccountType/>
      </UserInfo>
    </Employee>
    <ebca287164fe4cb9ad9207d003995277 xmlns="e1f161fb-18af-455c-94a9-6583939244d5">
      <Terms xmlns="http://schemas.microsoft.com/office/infopath/2007/PartnerControls"/>
    </ebca287164fe4cb9ad9207d003995277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60D07A66A88D4593EDE123E608D34C" ma:contentTypeVersion="24" ma:contentTypeDescription="Create a new document." ma:contentTypeScope="" ma:versionID="2cf0ec1be9051bc86872e8fce39a5b0d">
  <xsd:schema xmlns:xsd="http://www.w3.org/2001/XMLSchema" xmlns:xs="http://www.w3.org/2001/XMLSchema" xmlns:p="http://schemas.microsoft.com/office/2006/metadata/properties" xmlns:ns1="http://schemas.microsoft.com/sharepoint/v3" xmlns:ns2="5993ac39-89cb-4ec2-8ff2-76be18900a99" xmlns:ns3="e1f161fb-18af-455c-94a9-6583939244d5" targetNamespace="http://schemas.microsoft.com/office/2006/metadata/properties" ma:root="true" ma:fieldsID="5a497ac8244ed7d945e3ca8bf9bfd49f" ns1:_="" ns2:_="" ns3:_="">
    <xsd:import namespace="http://schemas.microsoft.com/sharepoint/v3"/>
    <xsd:import namespace="5993ac39-89cb-4ec2-8ff2-76be18900a99"/>
    <xsd:import namespace="e1f161fb-18af-455c-94a9-6583939244d5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TaxCatchAll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MediaServiceObjectDetectorVersions" minOccurs="0"/>
                <xsd:element ref="ns3:MediaLengthInSeconds" minOccurs="0"/>
                <xsd:element ref="ns3:Town" minOccurs="0"/>
                <xsd:element ref="ns3:MediaServiceSearchProperties" minOccurs="0"/>
                <xsd:element ref="ns1:_ip_UnifiedCompliancePolicyProperties" minOccurs="0"/>
                <xsd:element ref="ns1:_ip_UnifiedCompliancePolicyUIAction" minOccurs="0"/>
                <xsd:element ref="ns3:MediaServiceBillingMetadata" minOccurs="0"/>
                <xsd:element ref="ns3:ebca287164fe4cb9ad9207d003995277" minOccurs="0"/>
                <xsd:element ref="ns3:Employe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93ac39-89cb-4ec2-8ff2-76be18900a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0" nillable="true" ma:displayName="Taxonomy Catch All Column" ma:hidden="true" ma:list="{129ad7a1-d7d6-4e6e-8a21-7c8385231c62}" ma:internalName="TaxCatchAll" ma:showField="CatchAllData" ma:web="5993ac39-89cb-4ec2-8ff2-76be18900a9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f161fb-18af-455c-94a9-6583939244d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f41b78b7-3dc1-47ee-809f-8cbca61fad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Town" ma:index="22" nillable="true" ma:displayName="Town" ma:format="Dropdown" ma:internalName="Tow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hester"/>
                    <xsd:enumeration value="Clinton"/>
                    <xsd:enumeration value="Cromwell"/>
                    <xsd:enumeration value="Deep River"/>
                    <xsd:enumeration value="Durham"/>
                    <xsd:enumeration value="East Haddam"/>
                    <xsd:enumeration value="East Hampton"/>
                    <xsd:enumeration value="Choice 8"/>
                    <xsd:enumeration value="Haddam"/>
                    <xsd:enumeration value="Killingworth"/>
                    <xsd:enumeration value="Lyme"/>
                    <xsd:enumeration value="Middlefield"/>
                    <xsd:enumeration value="Middletown"/>
                    <xsd:enumeration value="Old Lyme"/>
                    <xsd:enumeration value="Old Saybrook"/>
                    <xsd:enumeration value="Portland"/>
                    <xsd:enumeration value="Westbrook"/>
                  </xsd:restriction>
                </xsd:simpleType>
              </xsd:element>
            </xsd:sequence>
          </xsd:extension>
        </xsd:complexContent>
      </xsd:complex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  <xsd:element name="ebca287164fe4cb9ad9207d003995277" ma:index="28" nillable="true" ma:taxonomy="true" ma:internalName="ebca287164fe4cb9ad9207d003995277" ma:taxonomyFieldName="Department" ma:displayName="Department" ma:default="" ma:fieldId="{ebca2871-64fe-4cb9-ad92-07d003995277}" ma:taxonomyMulti="true" ma:sspId="f41b78b7-3dc1-47ee-809f-8cbca61faddb" ma:termSetId="0c8890b9-e07a-4ca3-a579-0756f43c788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mployee" ma:index="29" nillable="true" ma:displayName="Employee" ma:format="Dropdown" ma:list="UserInfo" ma:SharePointGroup="0" ma:internalName="Employe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C2CDE65-3A89-4A52-9B1F-859F8BE66227}">
  <ds:schemaRefs>
    <ds:schemaRef ds:uri="http://schemas.microsoft.com/office/2006/metadata/properties"/>
    <ds:schemaRef ds:uri="http://schemas.microsoft.com/office/infopath/2007/PartnerControls"/>
    <ds:schemaRef ds:uri="e1f161fb-18af-455c-94a9-6583939244d5"/>
    <ds:schemaRef ds:uri="5993ac39-89cb-4ec2-8ff2-76be18900a99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9BCA4E48-089D-44D8-B446-B4B730907E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993ac39-89cb-4ec2-8ff2-76be18900a99"/>
    <ds:schemaRef ds:uri="e1f161fb-18af-455c-94a9-6583939244d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70AE580-BA48-463F-B9AD-2FB72214ECF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18</vt:i4>
      </vt:variant>
    </vt:vector>
  </HeadingPairs>
  <TitlesOfParts>
    <vt:vector size="46" baseType="lpstr">
      <vt:lpstr>2010 ACREA</vt:lpstr>
      <vt:lpstr>2010 ALCRB</vt:lpstr>
      <vt:lpstr>2011 ALCRA</vt:lpstr>
      <vt:lpstr>2012 ELCRA (HazMat)</vt:lpstr>
      <vt:lpstr>2012 ALCRA</vt:lpstr>
      <vt:lpstr>2019 ALCRA</vt:lpstr>
      <vt:lpstr>2020 ALCRA</vt:lpstr>
      <vt:lpstr>2021 ALCRA</vt:lpstr>
      <vt:lpstr>2021 ELCRA</vt:lpstr>
      <vt:lpstr>2023 ELCRA</vt:lpstr>
      <vt:lpstr>2022 ALCRA</vt:lpstr>
      <vt:lpstr>2023 ALCRA</vt:lpstr>
      <vt:lpstr>PO Sheet</vt:lpstr>
      <vt:lpstr>POSafeware</vt:lpstr>
      <vt:lpstr>POHiggins Salamander Level 3</vt:lpstr>
      <vt:lpstr>Bomb Squad Tools</vt:lpstr>
      <vt:lpstr>First Choice</vt:lpstr>
      <vt:lpstr>DeVivo Burn Trailer</vt:lpstr>
      <vt:lpstr>iCorp10-8-2025</vt:lpstr>
      <vt:lpstr>Industrial Strength</vt:lpstr>
      <vt:lpstr>Serviam</vt:lpstr>
      <vt:lpstr>Hartzell Machine</vt:lpstr>
      <vt:lpstr>NTOA</vt:lpstr>
      <vt:lpstr>KFT Fire Trainer</vt:lpstr>
      <vt:lpstr>Vendor Verification</vt:lpstr>
      <vt:lpstr>Contracts&amp;MaintenanceItems</vt:lpstr>
      <vt:lpstr>Helmet Allocation Worksheet</vt:lpstr>
      <vt:lpstr>Reimb + Cash Advance</vt:lpstr>
      <vt:lpstr>'2010 ACREA'!Print_Area</vt:lpstr>
      <vt:lpstr>'2010 ALCRB'!Print_Area</vt:lpstr>
      <vt:lpstr>'2011 ALCRA'!Print_Area</vt:lpstr>
      <vt:lpstr>'2012 ALCRA'!Print_Area</vt:lpstr>
      <vt:lpstr>'2012 ELCRA (HazMat)'!Print_Area</vt:lpstr>
      <vt:lpstr>'2020 ALCRA'!Print_Area</vt:lpstr>
      <vt:lpstr>'2021 ELCRA'!Print_Area</vt:lpstr>
      <vt:lpstr>'2022 ALCRA'!Print_Area</vt:lpstr>
      <vt:lpstr>'2023 ELCRA'!Print_Area</vt:lpstr>
      <vt:lpstr>'Bomb Squad Tools'!Print_Area</vt:lpstr>
      <vt:lpstr>'DeVivo Burn Trailer'!Print_Area</vt:lpstr>
      <vt:lpstr>'First Choice'!Print_Area</vt:lpstr>
      <vt:lpstr>'Hartzell Machine'!Print_Area</vt:lpstr>
      <vt:lpstr>'iCorp10-8-2025'!Print_Area</vt:lpstr>
      <vt:lpstr>'Industrial Strength'!Print_Area</vt:lpstr>
      <vt:lpstr>'KFT Fire Trainer'!Print_Area</vt:lpstr>
      <vt:lpstr>POSafeware!Print_Area</vt:lpstr>
      <vt:lpstr>Serviam!Print_Area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Jeremy DeCarli</dc:creator>
  <cp:keywords/>
  <dc:description/>
  <cp:lastModifiedBy>Velardi, Nicole</cp:lastModifiedBy>
  <cp:revision/>
  <dcterms:created xsi:type="dcterms:W3CDTF">2014-04-09T16:49:57Z</dcterms:created>
  <dcterms:modified xsi:type="dcterms:W3CDTF">2026-01-12T12:35:12Z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0x010100C860D07A66A88D4593EDE123E608D34C</vt:lpwstr>
  </property>
  <property fmtid="{D5CDD505-2E9C-101B-9397-08002B2CF9AE}" pid="3" name="MediaServiceImageTags">
    <vt:lpwstr/>
  </property>
  <property fmtid="{D5CDD505-2E9C-101B-9397-08002B2CF9AE}" pid="4" name="Department">
    <vt:lpwstr/>
  </property>
</Properties>
</file>